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Z\Proyecto Sistemas Aislados\Curso Capacitacion\DIa 2\"/>
    </mc:Choice>
  </mc:AlternateContent>
  <xr:revisionPtr revIDLastSave="0" documentId="8_{AB168B7D-0B25-4373-97E3-3650A830E6F9}" xr6:coauthVersionLast="44" xr6:coauthVersionMax="44" xr10:uidLastSave="{00000000-0000-0000-0000-000000000000}"/>
  <bookViews>
    <workbookView xWindow="-120" yWindow="-120" windowWidth="29040" windowHeight="15840" tabRatio="829" xr2:uid="{32AEEA9B-4637-40D7-96DA-F23DDF4E2D37}"/>
  </bookViews>
  <sheets>
    <sheet name="Cobija" sheetId="1" r:id="rId1"/>
    <sheet name="Riberalta" sheetId="2" r:id="rId2"/>
    <sheet name="San Ingacio Velasco" sheetId="15" r:id="rId3"/>
    <sheet name="Las Misiones" sheetId="4" r:id="rId4"/>
    <sheet name="Valles" sheetId="5" r:id="rId5"/>
    <sheet name="Camiri" sheetId="11" r:id="rId6"/>
    <sheet name="German Busch" sheetId="17" r:id="rId7"/>
    <sheet name="Bermejo" sheetId="6" r:id="rId8"/>
    <sheet name="Chiquitos" sheetId="18" r:id="rId9"/>
    <sheet name="Huacaraje" sheetId="3" r:id="rId10"/>
    <sheet name="Rosario del Yata" sheetId="9" r:id="rId11"/>
    <sheet name="El Sena" sheetId="10" r:id="rId12"/>
    <sheet name="DESCRIPCION 6" sheetId="7" r:id="rId13"/>
    <sheet name="CAP VI-1" sheetId="8" r:id="rId14"/>
    <sheet name="Generacion Bruta" sheetId="12" r:id="rId15"/>
    <sheet name="Hoja1" sheetId="1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\p" localSheetId="7">#REF!</definedName>
    <definedName name="\p" localSheetId="5">#REF!</definedName>
    <definedName name="\p" localSheetId="13">#REF!</definedName>
    <definedName name="\p" localSheetId="8">#REF!</definedName>
    <definedName name="\p" localSheetId="12">#REF!</definedName>
    <definedName name="\p" localSheetId="11">#REF!</definedName>
    <definedName name="\p" localSheetId="14">#REF!</definedName>
    <definedName name="\p" localSheetId="6">#REF!</definedName>
    <definedName name="\p" localSheetId="9">#REF!</definedName>
    <definedName name="\p" localSheetId="3">#REF!</definedName>
    <definedName name="\p" localSheetId="1">#REF!</definedName>
    <definedName name="\p" localSheetId="10">#REF!</definedName>
    <definedName name="\p" localSheetId="2">#REF!</definedName>
    <definedName name="\p" localSheetId="4">#REF!</definedName>
    <definedName name="\p">#REF!</definedName>
    <definedName name="\q" localSheetId="7">#REF!</definedName>
    <definedName name="\q" localSheetId="5">#REF!</definedName>
    <definedName name="\q" localSheetId="13">#REF!</definedName>
    <definedName name="\q" localSheetId="8">#REF!</definedName>
    <definedName name="\q" localSheetId="11">#REF!</definedName>
    <definedName name="\q" localSheetId="14">#REF!</definedName>
    <definedName name="\q" localSheetId="6">#REF!</definedName>
    <definedName name="\q" localSheetId="9">#REF!</definedName>
    <definedName name="\q" localSheetId="3">#REF!</definedName>
    <definedName name="\q" localSheetId="1">#REF!</definedName>
    <definedName name="\q" localSheetId="10">#REF!</definedName>
    <definedName name="\q" localSheetId="2">#REF!</definedName>
    <definedName name="\q" localSheetId="4">#REF!</definedName>
    <definedName name="\q">#REF!</definedName>
    <definedName name="_axc2" localSheetId="7">#REF!</definedName>
    <definedName name="_axc2" localSheetId="5">#REF!</definedName>
    <definedName name="_axc2" localSheetId="13">#REF!</definedName>
    <definedName name="_axc2" localSheetId="8">#REF!</definedName>
    <definedName name="_axc2" localSheetId="11">#REF!</definedName>
    <definedName name="_axc2" localSheetId="14">#REF!</definedName>
    <definedName name="_axc2" localSheetId="6">#REF!</definedName>
    <definedName name="_axc2" localSheetId="9">#REF!</definedName>
    <definedName name="_axc2" localSheetId="3">#REF!</definedName>
    <definedName name="_axc2" localSheetId="1">#REF!</definedName>
    <definedName name="_axc2" localSheetId="10">#REF!</definedName>
    <definedName name="_axc2" localSheetId="2">#REF!</definedName>
    <definedName name="_axc2" localSheetId="4">#REF!</definedName>
    <definedName name="_axc2">#REF!</definedName>
    <definedName name="_axc3" localSheetId="7">#REF!</definedName>
    <definedName name="_axc3" localSheetId="5">#REF!</definedName>
    <definedName name="_axc3" localSheetId="13">#REF!</definedName>
    <definedName name="_axc3" localSheetId="8">#REF!</definedName>
    <definedName name="_axc3" localSheetId="11">#REF!</definedName>
    <definedName name="_axc3" localSheetId="14">#REF!</definedName>
    <definedName name="_axc3" localSheetId="6">#REF!</definedName>
    <definedName name="_axc3" localSheetId="9">#REF!</definedName>
    <definedName name="_axc3" localSheetId="3">#REF!</definedName>
    <definedName name="_axc3" localSheetId="1">#REF!</definedName>
    <definedName name="_axc3" localSheetId="10">#REF!</definedName>
    <definedName name="_axc3" localSheetId="2">#REF!</definedName>
    <definedName name="_axc3" localSheetId="4">#REF!</definedName>
    <definedName name="_axc3">#REF!</definedName>
    <definedName name="_Fill" localSheetId="7" hidden="1">#REF!</definedName>
    <definedName name="_Fill" localSheetId="5" hidden="1">#REF!</definedName>
    <definedName name="_Fill" localSheetId="13" hidden="1">#REF!</definedName>
    <definedName name="_Fill" localSheetId="8" hidden="1">#REF!</definedName>
    <definedName name="_Fill" localSheetId="11" hidden="1">#REF!</definedName>
    <definedName name="_Fill" localSheetId="14" hidden="1">#REF!</definedName>
    <definedName name="_Fill" localSheetId="6" hidden="1">#REF!</definedName>
    <definedName name="_Fill" localSheetId="9" hidden="1">#REF!</definedName>
    <definedName name="_Fill" localSheetId="3" hidden="1">#REF!</definedName>
    <definedName name="_Fill" localSheetId="1" hidden="1">#REF!</definedName>
    <definedName name="_Fill" localSheetId="10" hidden="1">#REF!</definedName>
    <definedName name="_Fill" localSheetId="2" hidden="1">#REF!</definedName>
    <definedName name="_Fill" localSheetId="4" hidden="1">#REF!</definedName>
    <definedName name="_Fill" hidden="1">#REF!</definedName>
    <definedName name="_PMT23" localSheetId="7">#REF!</definedName>
    <definedName name="_PMT23" localSheetId="5">#REF!</definedName>
    <definedName name="_PMT23" localSheetId="13">#REF!</definedName>
    <definedName name="_PMT23" localSheetId="8">#REF!</definedName>
    <definedName name="_PMT23" localSheetId="11">#REF!</definedName>
    <definedName name="_PMT23" localSheetId="14">#REF!</definedName>
    <definedName name="_PMT23" localSheetId="6">#REF!</definedName>
    <definedName name="_PMT23" localSheetId="9">#REF!</definedName>
    <definedName name="_PMT23" localSheetId="3">#REF!</definedName>
    <definedName name="_PMT23" localSheetId="1">#REF!</definedName>
    <definedName name="_PMT23" localSheetId="10">#REF!</definedName>
    <definedName name="_PMT23" localSheetId="2">#REF!</definedName>
    <definedName name="_PMT23" localSheetId="4">#REF!</definedName>
    <definedName name="_PMT23">#REF!</definedName>
    <definedName name="_Table2_In1">#N/A</definedName>
    <definedName name="_TR2" localSheetId="7">#REF!</definedName>
    <definedName name="_TR2" localSheetId="5">#REF!</definedName>
    <definedName name="_TR2" localSheetId="13">#REF!</definedName>
    <definedName name="_TR2" localSheetId="8">#REF!</definedName>
    <definedName name="_TR2" localSheetId="12">#REF!</definedName>
    <definedName name="_TR2" localSheetId="11">#REF!</definedName>
    <definedName name="_TR2" localSheetId="14">#REF!</definedName>
    <definedName name="_TR2" localSheetId="6">#REF!</definedName>
    <definedName name="_TR2" localSheetId="9">#REF!</definedName>
    <definedName name="_TR2" localSheetId="3">#REF!</definedName>
    <definedName name="_TR2" localSheetId="1">#REF!</definedName>
    <definedName name="_TR2" localSheetId="10">#REF!</definedName>
    <definedName name="_TR2" localSheetId="2">#REF!</definedName>
    <definedName name="_TR2" localSheetId="4">#REF!</definedName>
    <definedName name="_TR2">#REF!</definedName>
    <definedName name="A_impresión_IM" localSheetId="7">#REF!</definedName>
    <definedName name="A_impresión_IM" localSheetId="5">#REF!</definedName>
    <definedName name="A_impresión_IM" localSheetId="13">#REF!</definedName>
    <definedName name="A_impresión_IM" localSheetId="8">#REF!</definedName>
    <definedName name="A_impresión_IM" localSheetId="12">#REF!</definedName>
    <definedName name="A_impresión_IM" localSheetId="11">#REF!</definedName>
    <definedName name="A_impresión_IM" localSheetId="14">#REF!</definedName>
    <definedName name="A_impresión_IM" localSheetId="6">#REF!</definedName>
    <definedName name="A_impresión_IM" localSheetId="9">#REF!</definedName>
    <definedName name="A_impresión_IM" localSheetId="3">#REF!</definedName>
    <definedName name="A_impresión_IM" localSheetId="1">#REF!</definedName>
    <definedName name="A_impresión_IM" localSheetId="10">#REF!</definedName>
    <definedName name="A_impresión_IM" localSheetId="2">#REF!</definedName>
    <definedName name="A_impresión_IM" localSheetId="4">#REF!</definedName>
    <definedName name="A_impresión_IM">#REF!</definedName>
    <definedName name="ALTC" localSheetId="7">#REF!</definedName>
    <definedName name="ALTC" localSheetId="5">#REF!</definedName>
    <definedName name="ALTC" localSheetId="13">#REF!</definedName>
    <definedName name="ALTC" localSheetId="8">#REF!</definedName>
    <definedName name="ALTC" localSheetId="12">#REF!</definedName>
    <definedName name="ALTC" localSheetId="11">#REF!</definedName>
    <definedName name="ALTC" localSheetId="14">#REF!</definedName>
    <definedName name="ALTC" localSheetId="6">#REF!</definedName>
    <definedName name="ALTC" localSheetId="9">#REF!</definedName>
    <definedName name="ALTC" localSheetId="3">#REF!</definedName>
    <definedName name="ALTC" localSheetId="1">#REF!</definedName>
    <definedName name="ALTC" localSheetId="10">#REF!</definedName>
    <definedName name="ALTC" localSheetId="2">#REF!</definedName>
    <definedName name="ALTC" localSheetId="4">#REF!</definedName>
    <definedName name="ALTC">#REF!</definedName>
    <definedName name="anex1" localSheetId="7">#REF!</definedName>
    <definedName name="anex1" localSheetId="5">#REF!</definedName>
    <definedName name="anex1" localSheetId="13">#REF!</definedName>
    <definedName name="anex1" localSheetId="8">#REF!</definedName>
    <definedName name="anex1" localSheetId="11">#REF!</definedName>
    <definedName name="anex1" localSheetId="14">#REF!</definedName>
    <definedName name="anex1" localSheetId="6">#REF!</definedName>
    <definedName name="anex1" localSheetId="9">#REF!</definedName>
    <definedName name="anex1" localSheetId="3">#REF!</definedName>
    <definedName name="anex1" localSheetId="1">#REF!</definedName>
    <definedName name="anex1" localSheetId="10">#REF!</definedName>
    <definedName name="anex1" localSheetId="2">#REF!</definedName>
    <definedName name="anex1" localSheetId="4">#REF!</definedName>
    <definedName name="anex1">#REF!</definedName>
    <definedName name="anex3a" localSheetId="7">#REF!</definedName>
    <definedName name="anex3a" localSheetId="5">#REF!</definedName>
    <definedName name="anex3a" localSheetId="13">#REF!</definedName>
    <definedName name="anex3a" localSheetId="8">#REF!</definedName>
    <definedName name="anex3a" localSheetId="11">#REF!</definedName>
    <definedName name="anex3a" localSheetId="14">#REF!</definedName>
    <definedName name="anex3a" localSheetId="6">#REF!</definedName>
    <definedName name="anex3a" localSheetId="9">#REF!</definedName>
    <definedName name="anex3a" localSheetId="3">#REF!</definedName>
    <definedName name="anex3a" localSheetId="1">#REF!</definedName>
    <definedName name="anex3a" localSheetId="10">#REF!</definedName>
    <definedName name="anex3a" localSheetId="2">#REF!</definedName>
    <definedName name="anex3a" localSheetId="4">#REF!</definedName>
    <definedName name="anex3a">#REF!</definedName>
    <definedName name="anex3b" localSheetId="7">#REF!</definedName>
    <definedName name="anex3b" localSheetId="5">#REF!</definedName>
    <definedName name="anex3b" localSheetId="13">#REF!</definedName>
    <definedName name="anex3b" localSheetId="8">#REF!</definedName>
    <definedName name="anex3b" localSheetId="11">#REF!</definedName>
    <definedName name="anex3b" localSheetId="14">#REF!</definedName>
    <definedName name="anex3b" localSheetId="6">#REF!</definedName>
    <definedName name="anex3b" localSheetId="9">#REF!</definedName>
    <definedName name="anex3b" localSheetId="3">#REF!</definedName>
    <definedName name="anex3b" localSheetId="1">#REF!</definedName>
    <definedName name="anex3b" localSheetId="10">#REF!</definedName>
    <definedName name="anex3b" localSheetId="2">#REF!</definedName>
    <definedName name="anex3b" localSheetId="4">#REF!</definedName>
    <definedName name="anex3b">#REF!</definedName>
    <definedName name="anex3c" localSheetId="7">#REF!</definedName>
    <definedName name="anex3c" localSheetId="5">#REF!</definedName>
    <definedName name="anex3c" localSheetId="13">#REF!</definedName>
    <definedName name="anex3c" localSheetId="8">#REF!</definedName>
    <definedName name="anex3c" localSheetId="11">#REF!</definedName>
    <definedName name="anex3c" localSheetId="14">#REF!</definedName>
    <definedName name="anex3c" localSheetId="6">#REF!</definedName>
    <definedName name="anex3c" localSheetId="9">#REF!</definedName>
    <definedName name="anex3c" localSheetId="3">#REF!</definedName>
    <definedName name="anex3c" localSheetId="1">#REF!</definedName>
    <definedName name="anex3c" localSheetId="10">#REF!</definedName>
    <definedName name="anex3c" localSheetId="2">#REF!</definedName>
    <definedName name="anex3c" localSheetId="4">#REF!</definedName>
    <definedName name="anex3c">#REF!</definedName>
    <definedName name="anex3d" localSheetId="7">#REF!</definedName>
    <definedName name="anex3d" localSheetId="5">#REF!</definedName>
    <definedName name="anex3d" localSheetId="13">#REF!</definedName>
    <definedName name="anex3d" localSheetId="8">#REF!</definedName>
    <definedName name="anex3d" localSheetId="11">#REF!</definedName>
    <definedName name="anex3d" localSheetId="14">#REF!</definedName>
    <definedName name="anex3d" localSheetId="6">#REF!</definedName>
    <definedName name="anex3d" localSheetId="9">#REF!</definedName>
    <definedName name="anex3d" localSheetId="3">#REF!</definedName>
    <definedName name="anex3d" localSheetId="1">#REF!</definedName>
    <definedName name="anex3d" localSheetId="10">#REF!</definedName>
    <definedName name="anex3d" localSheetId="2">#REF!</definedName>
    <definedName name="anex3d" localSheetId="4">#REF!</definedName>
    <definedName name="anex3d">#REF!</definedName>
    <definedName name="anex3e" localSheetId="7">#REF!</definedName>
    <definedName name="anex3e" localSheetId="5">#REF!</definedName>
    <definedName name="anex3e" localSheetId="13">#REF!</definedName>
    <definedName name="anex3e" localSheetId="8">#REF!</definedName>
    <definedName name="anex3e" localSheetId="11">#REF!</definedName>
    <definedName name="anex3e" localSheetId="14">#REF!</definedName>
    <definedName name="anex3e" localSheetId="6">#REF!</definedName>
    <definedName name="anex3e" localSheetId="9">#REF!</definedName>
    <definedName name="anex3e" localSheetId="3">#REF!</definedName>
    <definedName name="anex3e" localSheetId="1">#REF!</definedName>
    <definedName name="anex3e" localSheetId="10">#REF!</definedName>
    <definedName name="anex3e" localSheetId="2">#REF!</definedName>
    <definedName name="anex3e" localSheetId="4">#REF!</definedName>
    <definedName name="anex3e">#REF!</definedName>
    <definedName name="anex5a" localSheetId="7">#REF!</definedName>
    <definedName name="anex5a" localSheetId="5">#REF!</definedName>
    <definedName name="anex5a" localSheetId="13">#REF!</definedName>
    <definedName name="anex5a" localSheetId="8">#REF!</definedName>
    <definedName name="anex5a" localSheetId="11">#REF!</definedName>
    <definedName name="anex5a" localSheetId="14">#REF!</definedName>
    <definedName name="anex5a" localSheetId="6">#REF!</definedName>
    <definedName name="anex5a" localSheetId="9">#REF!</definedName>
    <definedName name="anex5a" localSheetId="3">#REF!</definedName>
    <definedName name="anex5a" localSheetId="1">#REF!</definedName>
    <definedName name="anex5a" localSheetId="10">#REF!</definedName>
    <definedName name="anex5a" localSheetId="2">#REF!</definedName>
    <definedName name="anex5a" localSheetId="4">#REF!</definedName>
    <definedName name="anex5a">#REF!</definedName>
    <definedName name="anex5b" localSheetId="7">#REF!</definedName>
    <definedName name="anex5b" localSheetId="5">#REF!</definedName>
    <definedName name="anex5b" localSheetId="13">#REF!</definedName>
    <definedName name="anex5b" localSheetId="8">#REF!</definedName>
    <definedName name="anex5b" localSheetId="11">#REF!</definedName>
    <definedName name="anex5b" localSheetId="14">#REF!</definedName>
    <definedName name="anex5b" localSheetId="6">#REF!</definedName>
    <definedName name="anex5b" localSheetId="9">#REF!</definedName>
    <definedName name="anex5b" localSheetId="3">#REF!</definedName>
    <definedName name="anex5b" localSheetId="1">#REF!</definedName>
    <definedName name="anex5b" localSheetId="10">#REF!</definedName>
    <definedName name="anex5b" localSheetId="2">#REF!</definedName>
    <definedName name="anex5b" localSheetId="4">#REF!</definedName>
    <definedName name="anex5b">#REF!</definedName>
    <definedName name="anex8a" localSheetId="7">#REF!</definedName>
    <definedName name="anex8a" localSheetId="5">#REF!</definedName>
    <definedName name="anex8a" localSheetId="13">#REF!</definedName>
    <definedName name="anex8a" localSheetId="8">#REF!</definedName>
    <definedName name="anex8a" localSheetId="11">#REF!</definedName>
    <definedName name="anex8a" localSheetId="14">#REF!</definedName>
    <definedName name="anex8a" localSheetId="6">#REF!</definedName>
    <definedName name="anex8a" localSheetId="9">#REF!</definedName>
    <definedName name="anex8a" localSheetId="3">#REF!</definedName>
    <definedName name="anex8a" localSheetId="1">#REF!</definedName>
    <definedName name="anex8a" localSheetId="10">#REF!</definedName>
    <definedName name="anex8a" localSheetId="2">#REF!</definedName>
    <definedName name="anex8a" localSheetId="4">#REF!</definedName>
    <definedName name="anex8a">#REF!</definedName>
    <definedName name="anex8b" localSheetId="7">#REF!</definedName>
    <definedName name="anex8b" localSheetId="5">#REF!</definedName>
    <definedName name="anex8b" localSheetId="13">#REF!</definedName>
    <definedName name="anex8b" localSheetId="8">#REF!</definedName>
    <definedName name="anex8b" localSheetId="11">#REF!</definedName>
    <definedName name="anex8b" localSheetId="14">#REF!</definedName>
    <definedName name="anex8b" localSheetId="6">#REF!</definedName>
    <definedName name="anex8b" localSheetId="9">#REF!</definedName>
    <definedName name="anex8b" localSheetId="3">#REF!</definedName>
    <definedName name="anex8b" localSheetId="1">#REF!</definedName>
    <definedName name="anex8b" localSheetId="10">#REF!</definedName>
    <definedName name="anex8b" localSheetId="2">#REF!</definedName>
    <definedName name="anex8b" localSheetId="4">#REF!</definedName>
    <definedName name="anex8b">#REF!</definedName>
    <definedName name="anex8c" localSheetId="7">#REF!</definedName>
    <definedName name="anex8c" localSheetId="5">#REF!</definedName>
    <definedName name="anex8c" localSheetId="13">#REF!</definedName>
    <definedName name="anex8c" localSheetId="8">#REF!</definedName>
    <definedName name="anex8c" localSheetId="11">#REF!</definedName>
    <definedName name="anex8c" localSheetId="14">#REF!</definedName>
    <definedName name="anex8c" localSheetId="6">#REF!</definedName>
    <definedName name="anex8c" localSheetId="9">#REF!</definedName>
    <definedName name="anex8c" localSheetId="3">#REF!</definedName>
    <definedName name="anex8c" localSheetId="1">#REF!</definedName>
    <definedName name="anex8c" localSheetId="10">#REF!</definedName>
    <definedName name="anex8c" localSheetId="2">#REF!</definedName>
    <definedName name="anex8c" localSheetId="4">#REF!</definedName>
    <definedName name="anex8c">#REF!</definedName>
    <definedName name="anex8d" localSheetId="7">#REF!</definedName>
    <definedName name="anex8d" localSheetId="5">#REF!</definedName>
    <definedName name="anex8d" localSheetId="13">#REF!</definedName>
    <definedName name="anex8d" localSheetId="8">#REF!</definedName>
    <definedName name="anex8d" localSheetId="11">#REF!</definedName>
    <definedName name="anex8d" localSheetId="14">#REF!</definedName>
    <definedName name="anex8d" localSheetId="6">#REF!</definedName>
    <definedName name="anex8d" localSheetId="9">#REF!</definedName>
    <definedName name="anex8d" localSheetId="3">#REF!</definedName>
    <definedName name="anex8d" localSheetId="1">#REF!</definedName>
    <definedName name="anex8d" localSheetId="10">#REF!</definedName>
    <definedName name="anex8d" localSheetId="2">#REF!</definedName>
    <definedName name="anex8d" localSheetId="4">#REF!</definedName>
    <definedName name="anex8d">#REF!</definedName>
    <definedName name="anex8e" localSheetId="7">#REF!</definedName>
    <definedName name="anex8e" localSheetId="5">#REF!</definedName>
    <definedName name="anex8e" localSheetId="13">#REF!</definedName>
    <definedName name="anex8e" localSheetId="8">#REF!</definedName>
    <definedName name="anex8e" localSheetId="11">#REF!</definedName>
    <definedName name="anex8e" localSheetId="14">#REF!</definedName>
    <definedName name="anex8e" localSheetId="6">#REF!</definedName>
    <definedName name="anex8e" localSheetId="9">#REF!</definedName>
    <definedName name="anex8e" localSheetId="3">#REF!</definedName>
    <definedName name="anex8e" localSheetId="1">#REF!</definedName>
    <definedName name="anex8e" localSheetId="10">#REF!</definedName>
    <definedName name="anex8e" localSheetId="2">#REF!</definedName>
    <definedName name="anex8e" localSheetId="4">#REF!</definedName>
    <definedName name="anex8e">#REF!</definedName>
    <definedName name="anex8f" localSheetId="7">#REF!</definedName>
    <definedName name="anex8f" localSheetId="5">#REF!</definedName>
    <definedName name="anex8f" localSheetId="13">#REF!</definedName>
    <definedName name="anex8f" localSheetId="8">#REF!</definedName>
    <definedName name="anex8f" localSheetId="11">#REF!</definedName>
    <definedName name="anex8f" localSheetId="14">#REF!</definedName>
    <definedName name="anex8f" localSheetId="6">#REF!</definedName>
    <definedName name="anex8f" localSheetId="9">#REF!</definedName>
    <definedName name="anex8f" localSheetId="3">#REF!</definedName>
    <definedName name="anex8f" localSheetId="1">#REF!</definedName>
    <definedName name="anex8f" localSheetId="10">#REF!</definedName>
    <definedName name="anex8f" localSheetId="2">#REF!</definedName>
    <definedName name="anex8f" localSheetId="4">#REF!</definedName>
    <definedName name="anex8f">#REF!</definedName>
    <definedName name="anexo8e" localSheetId="7">#REF!</definedName>
    <definedName name="anexo8e" localSheetId="5">#REF!</definedName>
    <definedName name="anexo8e" localSheetId="13">#REF!</definedName>
    <definedName name="anexo8e" localSheetId="8">#REF!</definedName>
    <definedName name="anexo8e" localSheetId="11">#REF!</definedName>
    <definedName name="anexo8e" localSheetId="14">#REF!</definedName>
    <definedName name="anexo8e" localSheetId="6">#REF!</definedName>
    <definedName name="anexo8e" localSheetId="9">#REF!</definedName>
    <definedName name="anexo8e" localSheetId="3">#REF!</definedName>
    <definedName name="anexo8e" localSheetId="1">#REF!</definedName>
    <definedName name="anexo8e" localSheetId="10">#REF!</definedName>
    <definedName name="anexo8e" localSheetId="2">#REF!</definedName>
    <definedName name="anexo8e" localSheetId="4">#REF!</definedName>
    <definedName name="anexo8e">#REF!</definedName>
    <definedName name="_xlnm.Print_Area" localSheetId="7">#REF!</definedName>
    <definedName name="_xlnm.Print_Area" localSheetId="5">#REF!</definedName>
    <definedName name="_xlnm.Print_Area" localSheetId="13">'CAP VI-1'!$B$3:$S$74</definedName>
    <definedName name="_xlnm.Print_Area" localSheetId="8">#REF!</definedName>
    <definedName name="_xlnm.Print_Area" localSheetId="11">#REF!</definedName>
    <definedName name="_xlnm.Print_Area" localSheetId="14">'Generacion Bruta'!$B$2:$F$40</definedName>
    <definedName name="_xlnm.Print_Area" localSheetId="6">#REF!</definedName>
    <definedName name="_xlnm.Print_Area" localSheetId="9">#REF!</definedName>
    <definedName name="_xlnm.Print_Area" localSheetId="3">#REF!</definedName>
    <definedName name="_xlnm.Print_Area" localSheetId="1">#REF!</definedName>
    <definedName name="_xlnm.Print_Area" localSheetId="10">#REF!</definedName>
    <definedName name="_xlnm.Print_Area" localSheetId="2">#REF!</definedName>
    <definedName name="_xlnm.Print_Area" localSheetId="4">#REF!</definedName>
    <definedName name="_xlnm.Print_Area">#REF!</definedName>
    <definedName name="axc" localSheetId="7">#REF!</definedName>
    <definedName name="axc" localSheetId="5">#REF!</definedName>
    <definedName name="axc" localSheetId="13">#REF!</definedName>
    <definedName name="axc" localSheetId="8">#REF!</definedName>
    <definedName name="axc" localSheetId="11">#REF!</definedName>
    <definedName name="axc" localSheetId="14">#REF!</definedName>
    <definedName name="axc" localSheetId="6">#REF!</definedName>
    <definedName name="axc" localSheetId="9">#REF!</definedName>
    <definedName name="axc" localSheetId="3">#REF!</definedName>
    <definedName name="axc" localSheetId="1">#REF!</definedName>
    <definedName name="axc" localSheetId="10">#REF!</definedName>
    <definedName name="axc" localSheetId="2">#REF!</definedName>
    <definedName name="axc" localSheetId="4">#REF!</definedName>
    <definedName name="axc">#REF!</definedName>
    <definedName name="axc." localSheetId="7">#REF!</definedName>
    <definedName name="axc." localSheetId="5">#REF!</definedName>
    <definedName name="axc." localSheetId="13">#REF!</definedName>
    <definedName name="axc." localSheetId="8">#REF!</definedName>
    <definedName name="axc." localSheetId="11">#REF!</definedName>
    <definedName name="axc." localSheetId="14">#REF!</definedName>
    <definedName name="axc." localSheetId="6">#REF!</definedName>
    <definedName name="axc." localSheetId="9">#REF!</definedName>
    <definedName name="axc." localSheetId="3">#REF!</definedName>
    <definedName name="axc." localSheetId="1">#REF!</definedName>
    <definedName name="axc." localSheetId="10">#REF!</definedName>
    <definedName name="axc." localSheetId="2">#REF!</definedName>
    <definedName name="axc." localSheetId="4">#REF!</definedName>
    <definedName name="axc.">#REF!</definedName>
    <definedName name="baes" localSheetId="7">#REF!</definedName>
    <definedName name="baes" localSheetId="5">#REF!</definedName>
    <definedName name="baes" localSheetId="8">#REF!</definedName>
    <definedName name="baes" localSheetId="11">#REF!</definedName>
    <definedName name="baes" localSheetId="14">#REF!</definedName>
    <definedName name="baes" localSheetId="6">#REF!</definedName>
    <definedName name="baes" localSheetId="9">#REF!</definedName>
    <definedName name="baes" localSheetId="3">#REF!</definedName>
    <definedName name="baes" localSheetId="1">#REF!</definedName>
    <definedName name="baes" localSheetId="10">#REF!</definedName>
    <definedName name="baes" localSheetId="2">#REF!</definedName>
    <definedName name="baes" localSheetId="4">#REF!</definedName>
    <definedName name="baes">#REF!</definedName>
    <definedName name="Base_datos_IM">#N/A</definedName>
    <definedName name="_xlnm.Database" localSheetId="7">#REF!</definedName>
    <definedName name="_xlnm.Database" localSheetId="5">#REF!</definedName>
    <definedName name="_xlnm.Database" localSheetId="13">#REF!</definedName>
    <definedName name="_xlnm.Database" localSheetId="8">#REF!</definedName>
    <definedName name="_xlnm.Database" localSheetId="12">#REF!</definedName>
    <definedName name="_xlnm.Database" localSheetId="11">#REF!</definedName>
    <definedName name="_xlnm.Database" localSheetId="14">#REF!</definedName>
    <definedName name="_xlnm.Database" localSheetId="6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2">#REF!</definedName>
    <definedName name="_xlnm.Database" localSheetId="4">#REF!</definedName>
    <definedName name="_xlnm.Database">#REF!</definedName>
    <definedName name="BDATOS">[1]PLANTA!$A$2:$O$70</definedName>
    <definedName name="borrar" localSheetId="7">#REF!</definedName>
    <definedName name="borrar" localSheetId="5">#REF!</definedName>
    <definedName name="borrar" localSheetId="8">#REF!</definedName>
    <definedName name="borrar" localSheetId="11">#REF!</definedName>
    <definedName name="borrar" localSheetId="14">#REF!</definedName>
    <definedName name="borrar" localSheetId="6">#REF!</definedName>
    <definedName name="borrar" localSheetId="9">#REF!</definedName>
    <definedName name="borrar" localSheetId="3">#REF!</definedName>
    <definedName name="borrar" localSheetId="1">#REF!</definedName>
    <definedName name="borrar" localSheetId="10">#REF!</definedName>
    <definedName name="borrar" localSheetId="2">#REF!</definedName>
    <definedName name="borrar" localSheetId="4">#REF!</definedName>
    <definedName name="borrar">#REF!</definedName>
    <definedName name="Bs" localSheetId="7">#REF!</definedName>
    <definedName name="Bs" localSheetId="5">#REF!</definedName>
    <definedName name="Bs" localSheetId="13">#REF!</definedName>
    <definedName name="Bs" localSheetId="8">#REF!</definedName>
    <definedName name="Bs" localSheetId="12">#REF!</definedName>
    <definedName name="Bs" localSheetId="11">#REF!</definedName>
    <definedName name="Bs" localSheetId="14">#REF!</definedName>
    <definedName name="Bs" localSheetId="6">#REF!</definedName>
    <definedName name="Bs" localSheetId="9">#REF!</definedName>
    <definedName name="Bs" localSheetId="3">#REF!</definedName>
    <definedName name="Bs" localSheetId="1">#REF!</definedName>
    <definedName name="Bs" localSheetId="10">#REF!</definedName>
    <definedName name="Bs" localSheetId="2">#REF!</definedName>
    <definedName name="Bs" localSheetId="4">#REF!</definedName>
    <definedName name="Bs">#REF!</definedName>
    <definedName name="Bs." localSheetId="7">#REF!</definedName>
    <definedName name="Bs." localSheetId="5">#REF!</definedName>
    <definedName name="Bs." localSheetId="13">#REF!</definedName>
    <definedName name="Bs." localSheetId="8">#REF!</definedName>
    <definedName name="Bs." localSheetId="11">#REF!</definedName>
    <definedName name="Bs." localSheetId="14">#REF!</definedName>
    <definedName name="Bs." localSheetId="6">#REF!</definedName>
    <definedName name="Bs." localSheetId="9">#REF!</definedName>
    <definedName name="Bs." localSheetId="3">#REF!</definedName>
    <definedName name="Bs." localSheetId="1">#REF!</definedName>
    <definedName name="Bs." localSheetId="10">#REF!</definedName>
    <definedName name="Bs." localSheetId="2">#REF!</definedName>
    <definedName name="Bs." localSheetId="4">#REF!</definedName>
    <definedName name="Bs.">#REF!</definedName>
    <definedName name="Bss" localSheetId="7">#REF!</definedName>
    <definedName name="Bss" localSheetId="5">#REF!</definedName>
    <definedName name="Bss" localSheetId="13">#REF!</definedName>
    <definedName name="Bss" localSheetId="8">#REF!</definedName>
    <definedName name="Bss" localSheetId="11">#REF!</definedName>
    <definedName name="Bss" localSheetId="14">#REF!</definedName>
    <definedName name="Bss" localSheetId="6">#REF!</definedName>
    <definedName name="Bss" localSheetId="9">#REF!</definedName>
    <definedName name="Bss" localSheetId="3">#REF!</definedName>
    <definedName name="Bss" localSheetId="1">#REF!</definedName>
    <definedName name="Bss" localSheetId="10">#REF!</definedName>
    <definedName name="Bss" localSheetId="2">#REF!</definedName>
    <definedName name="Bss" localSheetId="4">#REF!</definedName>
    <definedName name="Bss">#REF!</definedName>
    <definedName name="C_3" localSheetId="7">#REF!</definedName>
    <definedName name="C_3" localSheetId="5">#REF!</definedName>
    <definedName name="C_3" localSheetId="13">#REF!</definedName>
    <definedName name="C_3" localSheetId="8">#REF!</definedName>
    <definedName name="C_3" localSheetId="12">#REF!</definedName>
    <definedName name="C_3" localSheetId="11">#REF!</definedName>
    <definedName name="C_3" localSheetId="14">#REF!</definedName>
    <definedName name="C_3" localSheetId="6">#REF!</definedName>
    <definedName name="C_3" localSheetId="9">#REF!</definedName>
    <definedName name="C_3" localSheetId="3">#REF!</definedName>
    <definedName name="C_3" localSheetId="1">#REF!</definedName>
    <definedName name="C_3" localSheetId="10">#REF!</definedName>
    <definedName name="C_3" localSheetId="2">#REF!</definedName>
    <definedName name="C_3" localSheetId="4">#REF!</definedName>
    <definedName name="C_3">#REF!</definedName>
    <definedName name="C_3." localSheetId="7">#REF!</definedName>
    <definedName name="C_3." localSheetId="5">#REF!</definedName>
    <definedName name="C_3." localSheetId="13">#REF!</definedName>
    <definedName name="C_3." localSheetId="8">#REF!</definedName>
    <definedName name="C_3." localSheetId="11">#REF!</definedName>
    <definedName name="C_3." localSheetId="14">#REF!</definedName>
    <definedName name="C_3." localSheetId="6">#REF!</definedName>
    <definedName name="C_3." localSheetId="9">#REF!</definedName>
    <definedName name="C_3." localSheetId="3">#REF!</definedName>
    <definedName name="C_3." localSheetId="1">#REF!</definedName>
    <definedName name="C_3." localSheetId="10">#REF!</definedName>
    <definedName name="C_3." localSheetId="2">#REF!</definedName>
    <definedName name="C_3." localSheetId="4">#REF!</definedName>
    <definedName name="C_3.">#REF!</definedName>
    <definedName name="C_33" localSheetId="7">#REF!</definedName>
    <definedName name="C_33" localSheetId="5">#REF!</definedName>
    <definedName name="C_33" localSheetId="13">#REF!</definedName>
    <definedName name="C_33" localSheetId="8">#REF!</definedName>
    <definedName name="C_33" localSheetId="11">#REF!</definedName>
    <definedName name="C_33" localSheetId="14">#REF!</definedName>
    <definedName name="C_33" localSheetId="6">#REF!</definedName>
    <definedName name="C_33" localSheetId="9">#REF!</definedName>
    <definedName name="C_33" localSheetId="3">#REF!</definedName>
    <definedName name="C_33" localSheetId="1">#REF!</definedName>
    <definedName name="C_33" localSheetId="10">#REF!</definedName>
    <definedName name="C_33" localSheetId="2">#REF!</definedName>
    <definedName name="C_33" localSheetId="4">#REF!</definedName>
    <definedName name="C_33">#REF!</definedName>
    <definedName name="CAMBIOS2" localSheetId="7">#REF!</definedName>
    <definedName name="CAMBIOS2" localSheetId="5">#REF!</definedName>
    <definedName name="CAMBIOS2" localSheetId="13">#REF!</definedName>
    <definedName name="CAMBIOS2" localSheetId="8">#REF!</definedName>
    <definedName name="CAMBIOS2" localSheetId="11">#REF!</definedName>
    <definedName name="CAMBIOS2" localSheetId="14">#REF!</definedName>
    <definedName name="CAMBIOS2" localSheetId="6">#REF!</definedName>
    <definedName name="CAMBIOS2" localSheetId="9">#REF!</definedName>
    <definedName name="CAMBIOS2" localSheetId="3">#REF!</definedName>
    <definedName name="CAMBIOS2" localSheetId="1">#REF!</definedName>
    <definedName name="CAMBIOS2" localSheetId="10">#REF!</definedName>
    <definedName name="CAMBIOS2" localSheetId="2">#REF!</definedName>
    <definedName name="CAMBIOS2" localSheetId="4">#REF!</definedName>
    <definedName name="CAMBIOS2">#REF!</definedName>
    <definedName name="CENTRALES" localSheetId="7">#REF!</definedName>
    <definedName name="CENTRALES" localSheetId="5">#REF!</definedName>
    <definedName name="CENTRALES" localSheetId="13">#REF!</definedName>
    <definedName name="CENTRALES" localSheetId="8">#REF!</definedName>
    <definedName name="CENTRALES" localSheetId="12">#REF!</definedName>
    <definedName name="CENTRALES" localSheetId="11">#REF!</definedName>
    <definedName name="CENTRALES" localSheetId="14">#REF!</definedName>
    <definedName name="CENTRALES" localSheetId="6">#REF!</definedName>
    <definedName name="CENTRALES" localSheetId="9">#REF!</definedName>
    <definedName name="CENTRALES" localSheetId="3">#REF!</definedName>
    <definedName name="CENTRALES" localSheetId="1">#REF!</definedName>
    <definedName name="CENTRALES" localSheetId="10">#REF!</definedName>
    <definedName name="CENTRALES" localSheetId="2">#REF!</definedName>
    <definedName name="CENTRALES" localSheetId="4">#REF!</definedName>
    <definedName name="CENTRALES">#REF!</definedName>
    <definedName name="Centrales." localSheetId="7">#REF!</definedName>
    <definedName name="Centrales." localSheetId="5">#REF!</definedName>
    <definedName name="Centrales." localSheetId="13">#REF!</definedName>
    <definedName name="Centrales." localSheetId="8">#REF!</definedName>
    <definedName name="Centrales." localSheetId="12">#REF!</definedName>
    <definedName name="Centrales." localSheetId="11">#REF!</definedName>
    <definedName name="Centrales." localSheetId="14">#REF!</definedName>
    <definedName name="Centrales." localSheetId="6">#REF!</definedName>
    <definedName name="Centrales." localSheetId="9">#REF!</definedName>
    <definedName name="Centrales." localSheetId="3">#REF!</definedName>
    <definedName name="Centrales." localSheetId="1">#REF!</definedName>
    <definedName name="Centrales." localSheetId="10">#REF!</definedName>
    <definedName name="Centrales." localSheetId="2">#REF!</definedName>
    <definedName name="Centrales." localSheetId="4">#REF!</definedName>
    <definedName name="Centrales.">#REF!</definedName>
    <definedName name="centrales2" localSheetId="7">#REF!</definedName>
    <definedName name="centrales2" localSheetId="5">#REF!</definedName>
    <definedName name="centrales2" localSheetId="13">#REF!</definedName>
    <definedName name="centrales2" localSheetId="8">#REF!</definedName>
    <definedName name="centrales2" localSheetId="11">#REF!</definedName>
    <definedName name="centrales2" localSheetId="14">#REF!</definedName>
    <definedName name="centrales2" localSheetId="6">#REF!</definedName>
    <definedName name="centrales2" localSheetId="9">#REF!</definedName>
    <definedName name="centrales2" localSheetId="3">#REF!</definedName>
    <definedName name="centrales2" localSheetId="1">#REF!</definedName>
    <definedName name="centrales2" localSheetId="10">#REF!</definedName>
    <definedName name="centrales2" localSheetId="2">#REF!</definedName>
    <definedName name="centrales2" localSheetId="4">#REF!</definedName>
    <definedName name="centrales2">#REF!</definedName>
    <definedName name="CG" localSheetId="7">#REF!</definedName>
    <definedName name="CG" localSheetId="5">#REF!</definedName>
    <definedName name="CG" localSheetId="13">#REF!</definedName>
    <definedName name="CG" localSheetId="8">#REF!</definedName>
    <definedName name="CG" localSheetId="11">#REF!</definedName>
    <definedName name="CG" localSheetId="14">#REF!</definedName>
    <definedName name="CG" localSheetId="6">#REF!</definedName>
    <definedName name="CG" localSheetId="9">#REF!</definedName>
    <definedName name="CG" localSheetId="3">#REF!</definedName>
    <definedName name="CG" localSheetId="1">#REF!</definedName>
    <definedName name="CG" localSheetId="10">#REF!</definedName>
    <definedName name="CG" localSheetId="2">#REF!</definedName>
    <definedName name="CG" localSheetId="4">#REF!</definedName>
    <definedName name="CG">#REF!</definedName>
    <definedName name="CMg" localSheetId="7">#REF!</definedName>
    <definedName name="CMg" localSheetId="5">#REF!</definedName>
    <definedName name="CMg" localSheetId="13">#REF!</definedName>
    <definedName name="CMg" localSheetId="8">#REF!</definedName>
    <definedName name="CMg" localSheetId="11">#REF!</definedName>
    <definedName name="CMg" localSheetId="14">#REF!</definedName>
    <definedName name="CMg" localSheetId="6">#REF!</definedName>
    <definedName name="CMg" localSheetId="9">#REF!</definedName>
    <definedName name="CMg" localSheetId="3">#REF!</definedName>
    <definedName name="CMg" localSheetId="1">#REF!</definedName>
    <definedName name="CMg" localSheetId="10">#REF!</definedName>
    <definedName name="CMg" localSheetId="2">#REF!</definedName>
    <definedName name="CMg" localSheetId="4">#REF!</definedName>
    <definedName name="CMg">#REF!</definedName>
    <definedName name="colapsosA" localSheetId="5" hidden="1">{"'DMAX'!$A$10:$P$43"}</definedName>
    <definedName name="colapsosA" localSheetId="8" hidden="1">{"'DMAX'!$A$10:$P$43"}</definedName>
    <definedName name="colapsosA" localSheetId="12" hidden="1">{"'DMAX'!$A$10:$P$43"}</definedName>
    <definedName name="colapsosA" localSheetId="11" hidden="1">{"'DMAX'!$A$10:$P$43"}</definedName>
    <definedName name="colapsosA" localSheetId="14" hidden="1">{"'DMAX'!$A$10:$P$43"}</definedName>
    <definedName name="colapsosA" localSheetId="6" hidden="1">{"'DMAX'!$A$10:$P$43"}</definedName>
    <definedName name="colapsosA" localSheetId="10" hidden="1">{"'DMAX'!$A$10:$P$43"}</definedName>
    <definedName name="colapsosA" localSheetId="2" hidden="1">{"'DMAX'!$A$10:$P$43"}</definedName>
    <definedName name="colapsosA" hidden="1">{"'DMAX'!$A$10:$P$43"}</definedName>
    <definedName name="COMBUSTIBLE" localSheetId="7">#REF!</definedName>
    <definedName name="COMBUSTIBLE" localSheetId="5">#REF!</definedName>
    <definedName name="COMBUSTIBLE" localSheetId="13">#REF!</definedName>
    <definedName name="COMBUSTIBLE" localSheetId="8">#REF!</definedName>
    <definedName name="COMBUSTIBLE" localSheetId="12">#REF!</definedName>
    <definedName name="COMBUSTIBLE" localSheetId="11">#REF!</definedName>
    <definedName name="COMBUSTIBLE" localSheetId="14">#REF!</definedName>
    <definedName name="COMBUSTIBLE" localSheetId="6">#REF!</definedName>
    <definedName name="COMBUSTIBLE" localSheetId="9">#REF!</definedName>
    <definedName name="COMBUSTIBLE" localSheetId="3">#REF!</definedName>
    <definedName name="COMBUSTIBLE" localSheetId="1">#REF!</definedName>
    <definedName name="COMBUSTIBLE" localSheetId="10">#REF!</definedName>
    <definedName name="COMBUSTIBLE" localSheetId="2">#REF!</definedName>
    <definedName name="COMBUSTIBLE" localSheetId="4">#REF!</definedName>
    <definedName name="COMBUSTIBLE">#REF!</definedName>
    <definedName name="combustible." localSheetId="7">#REF!</definedName>
    <definedName name="combustible." localSheetId="5">#REF!</definedName>
    <definedName name="combustible." localSheetId="13">#REF!</definedName>
    <definedName name="combustible." localSheetId="8">#REF!</definedName>
    <definedName name="combustible." localSheetId="11">#REF!</definedName>
    <definedName name="combustible." localSheetId="14">#REF!</definedName>
    <definedName name="combustible." localSheetId="6">#REF!</definedName>
    <definedName name="combustible." localSheetId="9">#REF!</definedName>
    <definedName name="combustible." localSheetId="3">#REF!</definedName>
    <definedName name="combustible." localSheetId="1">#REF!</definedName>
    <definedName name="combustible." localSheetId="10">#REF!</definedName>
    <definedName name="combustible." localSheetId="2">#REF!</definedName>
    <definedName name="combustible." localSheetId="4">#REF!</definedName>
    <definedName name="combustible.">#REF!</definedName>
    <definedName name="combustible2" localSheetId="7">#REF!</definedName>
    <definedName name="combustible2" localSheetId="5">#REF!</definedName>
    <definedName name="combustible2" localSheetId="13">#REF!</definedName>
    <definedName name="combustible2" localSheetId="8">#REF!</definedName>
    <definedName name="combustible2" localSheetId="11">#REF!</definedName>
    <definedName name="combustible2" localSheetId="14">#REF!</definedName>
    <definedName name="combustible2" localSheetId="6">#REF!</definedName>
    <definedName name="combustible2" localSheetId="9">#REF!</definedName>
    <definedName name="combustible2" localSheetId="3">#REF!</definedName>
    <definedName name="combustible2" localSheetId="1">#REF!</definedName>
    <definedName name="combustible2" localSheetId="10">#REF!</definedName>
    <definedName name="combustible2" localSheetId="2">#REF!</definedName>
    <definedName name="combustible2" localSheetId="4">#REF!</definedName>
    <definedName name="combustible2">#REF!</definedName>
    <definedName name="Criteria">#N/A</definedName>
    <definedName name="_xlnm.Criteria">#N/A</definedName>
    <definedName name="Criterios_IM">#N/A</definedName>
    <definedName name="CUADRO1">[2]SALES_INC!$A$6:$A$17</definedName>
    <definedName name="CUADRO2">[2]SALES_INC!$L$3:$O$14</definedName>
    <definedName name="CUADRO3" localSheetId="7">#REF!</definedName>
    <definedName name="CUADRO3" localSheetId="5">#REF!</definedName>
    <definedName name="CUADRO3" localSheetId="13">#REF!</definedName>
    <definedName name="CUADRO3" localSheetId="8">#REF!</definedName>
    <definedName name="CUADRO3" localSheetId="12">#REF!</definedName>
    <definedName name="CUADRO3" localSheetId="11">#REF!</definedName>
    <definedName name="CUADRO3" localSheetId="14">#REF!</definedName>
    <definedName name="CUADRO3" localSheetId="6">#REF!</definedName>
    <definedName name="CUADRO3" localSheetId="9">#REF!</definedName>
    <definedName name="CUADRO3" localSheetId="3">#REF!</definedName>
    <definedName name="CUADRO3" localSheetId="1">#REF!</definedName>
    <definedName name="CUADRO3" localSheetId="10">#REF!</definedName>
    <definedName name="CUADRO3" localSheetId="2">#REF!</definedName>
    <definedName name="CUADRO3" localSheetId="4">#REF!</definedName>
    <definedName name="CUADRO3">#REF!</definedName>
    <definedName name="d_3" localSheetId="7">#REF!</definedName>
    <definedName name="d_3" localSheetId="5">#REF!</definedName>
    <definedName name="d_3" localSheetId="13">#REF!</definedName>
    <definedName name="d_3" localSheetId="8">#REF!</definedName>
    <definedName name="d_3" localSheetId="12">#REF!</definedName>
    <definedName name="d_3" localSheetId="11">#REF!</definedName>
    <definedName name="d_3" localSheetId="14">#REF!</definedName>
    <definedName name="d_3" localSheetId="6">#REF!</definedName>
    <definedName name="d_3" localSheetId="9">#REF!</definedName>
    <definedName name="d_3" localSheetId="3">#REF!</definedName>
    <definedName name="d_3" localSheetId="1">#REF!</definedName>
    <definedName name="d_3" localSheetId="10">#REF!</definedName>
    <definedName name="d_3" localSheetId="2">#REF!</definedName>
    <definedName name="d_3" localSheetId="4">#REF!</definedName>
    <definedName name="d_3">#REF!</definedName>
    <definedName name="Data">#N/A</definedName>
    <definedName name="Database">#N/A</definedName>
    <definedName name="EEEEEE" localSheetId="5" hidden="1">{"'DMAX'!$A$10:$P$43"}</definedName>
    <definedName name="EEEEEE" localSheetId="8" hidden="1">{"'DMAX'!$A$10:$P$43"}</definedName>
    <definedName name="EEEEEE" localSheetId="12" hidden="1">{"'DMAX'!$A$10:$P$43"}</definedName>
    <definedName name="EEEEEE" localSheetId="11" hidden="1">{"'DMAX'!$A$10:$P$43"}</definedName>
    <definedName name="EEEEEE" localSheetId="14" hidden="1">{"'DMAX'!$A$10:$P$43"}</definedName>
    <definedName name="EEEEEE" localSheetId="6" hidden="1">{"'DMAX'!$A$10:$P$43"}</definedName>
    <definedName name="EEEEEE" localSheetId="10" hidden="1">{"'DMAX'!$A$10:$P$43"}</definedName>
    <definedName name="EEEEEE" localSheetId="2" hidden="1">{"'DMAX'!$A$10:$P$43"}</definedName>
    <definedName name="EEEEEE" hidden="1">{"'DMAX'!$A$10:$P$43"}</definedName>
    <definedName name="EMBALSES" localSheetId="7">#REF!</definedName>
    <definedName name="EMBALSES" localSheetId="5">#REF!</definedName>
    <definedName name="EMBALSES" localSheetId="13">#REF!</definedName>
    <definedName name="EMBALSES" localSheetId="8">#REF!</definedName>
    <definedName name="EMBALSES" localSheetId="12">#REF!</definedName>
    <definedName name="EMBALSES" localSheetId="11">#REF!</definedName>
    <definedName name="EMBALSES" localSheetId="14">#REF!</definedName>
    <definedName name="EMBALSES" localSheetId="6">#REF!</definedName>
    <definedName name="EMBALSES" localSheetId="9">#REF!</definedName>
    <definedName name="EMBALSES" localSheetId="3">#REF!</definedName>
    <definedName name="EMBALSES" localSheetId="1">#REF!</definedName>
    <definedName name="EMBALSES" localSheetId="10">#REF!</definedName>
    <definedName name="EMBALSES" localSheetId="2">#REF!</definedName>
    <definedName name="EMBALSES" localSheetId="4">#REF!</definedName>
    <definedName name="EMBALSES">#REF!</definedName>
    <definedName name="embalses." localSheetId="7">#REF!</definedName>
    <definedName name="embalses." localSheetId="5">#REF!</definedName>
    <definedName name="embalses." localSheetId="13">#REF!</definedName>
    <definedName name="embalses." localSheetId="8">#REF!</definedName>
    <definedName name="embalses." localSheetId="11">#REF!</definedName>
    <definedName name="embalses." localSheetId="14">#REF!</definedName>
    <definedName name="embalses." localSheetId="6">#REF!</definedName>
    <definedName name="embalses." localSheetId="9">#REF!</definedName>
    <definedName name="embalses." localSheetId="3">#REF!</definedName>
    <definedName name="embalses." localSheetId="1">#REF!</definedName>
    <definedName name="embalses." localSheetId="10">#REF!</definedName>
    <definedName name="embalses." localSheetId="2">#REF!</definedName>
    <definedName name="embalses." localSheetId="4">#REF!</definedName>
    <definedName name="embalses.">#REF!</definedName>
    <definedName name="embalses2" localSheetId="7">#REF!</definedName>
    <definedName name="embalses2" localSheetId="5">#REF!</definedName>
    <definedName name="embalses2" localSheetId="13">#REF!</definedName>
    <definedName name="embalses2" localSheetId="8">#REF!</definedName>
    <definedName name="embalses2" localSheetId="11">#REF!</definedName>
    <definedName name="embalses2" localSheetId="14">#REF!</definedName>
    <definedName name="embalses2" localSheetId="6">#REF!</definedName>
    <definedName name="embalses2" localSheetId="9">#REF!</definedName>
    <definedName name="embalses2" localSheetId="3">#REF!</definedName>
    <definedName name="embalses2" localSheetId="1">#REF!</definedName>
    <definedName name="embalses2" localSheetId="10">#REF!</definedName>
    <definedName name="embalses2" localSheetId="2">#REF!</definedName>
    <definedName name="embalses2" localSheetId="4">#REF!</definedName>
    <definedName name="embalses2">#REF!</definedName>
    <definedName name="Equivalencia_nombres_clientes">'[3]Nombres distribuidoras'!$F$2:$G$71</definedName>
    <definedName name="erreer" localSheetId="7">#REF!</definedName>
    <definedName name="erreer" localSheetId="5">#REF!</definedName>
    <definedName name="erreer" localSheetId="13">#REF!</definedName>
    <definedName name="erreer" localSheetId="8">#REF!</definedName>
    <definedName name="erreer" localSheetId="12">#REF!</definedName>
    <definedName name="erreer" localSheetId="11">#REF!</definedName>
    <definedName name="erreer" localSheetId="14">#REF!</definedName>
    <definedName name="erreer" localSheetId="6">#REF!</definedName>
    <definedName name="erreer" localSheetId="9">#REF!</definedName>
    <definedName name="erreer" localSheetId="3">#REF!</definedName>
    <definedName name="erreer" localSheetId="1">#REF!</definedName>
    <definedName name="erreer" localSheetId="10">#REF!</definedName>
    <definedName name="erreer" localSheetId="2">#REF!</definedName>
    <definedName name="erreer" localSheetId="4">#REF!</definedName>
    <definedName name="erreer">#REF!</definedName>
    <definedName name="erreer." localSheetId="7">#REF!</definedName>
    <definedName name="erreer." localSheetId="5">#REF!</definedName>
    <definedName name="erreer." localSheetId="13">#REF!</definedName>
    <definedName name="erreer." localSheetId="8">#REF!</definedName>
    <definedName name="erreer." localSheetId="11">#REF!</definedName>
    <definedName name="erreer." localSheetId="14">#REF!</definedName>
    <definedName name="erreer." localSheetId="6">#REF!</definedName>
    <definedName name="erreer." localSheetId="9">#REF!</definedName>
    <definedName name="erreer." localSheetId="3">#REF!</definedName>
    <definedName name="erreer." localSheetId="1">#REF!</definedName>
    <definedName name="erreer." localSheetId="10">#REF!</definedName>
    <definedName name="erreer." localSheetId="2">#REF!</definedName>
    <definedName name="erreer." localSheetId="4">#REF!</definedName>
    <definedName name="erreer.">#REF!</definedName>
    <definedName name="FA" localSheetId="7">#REF!</definedName>
    <definedName name="FA" localSheetId="5">#REF!</definedName>
    <definedName name="FA" localSheetId="13">#REF!</definedName>
    <definedName name="FA" localSheetId="8">#REF!</definedName>
    <definedName name="FA" localSheetId="11">#REF!</definedName>
    <definedName name="FA" localSheetId="14">#REF!</definedName>
    <definedName name="FA" localSheetId="6">#REF!</definedName>
    <definedName name="FA" localSheetId="9">#REF!</definedName>
    <definedName name="FA" localSheetId="3">#REF!</definedName>
    <definedName name="FA" localSheetId="1">#REF!</definedName>
    <definedName name="FA" localSheetId="10">#REF!</definedName>
    <definedName name="FA" localSheetId="2">#REF!</definedName>
    <definedName name="FA" localSheetId="4">#REF!</definedName>
    <definedName name="FA">#REF!</definedName>
    <definedName name="falla" localSheetId="5" hidden="1">{"'FLUJO'!$X$101"}</definedName>
    <definedName name="falla" localSheetId="8" hidden="1">{"'FLUJO'!$X$101"}</definedName>
    <definedName name="falla" localSheetId="12" hidden="1">{"'FLUJO'!$X$101"}</definedName>
    <definedName name="falla" localSheetId="11" hidden="1">{"'FLUJO'!$X$101"}</definedName>
    <definedName name="falla" localSheetId="14" hidden="1">{"'FLUJO'!$X$101"}</definedName>
    <definedName name="falla" localSheetId="6" hidden="1">{"'FLUJO'!$X$101"}</definedName>
    <definedName name="falla" localSheetId="10" hidden="1">{"'FLUJO'!$X$101"}</definedName>
    <definedName name="falla" localSheetId="2" hidden="1">{"'FLUJO'!$X$101"}</definedName>
    <definedName name="falla" hidden="1">{"'FLUJO'!$X$101"}</definedName>
    <definedName name="fILLL" localSheetId="7" hidden="1">#REF!</definedName>
    <definedName name="fILLL" localSheetId="5" hidden="1">#REF!</definedName>
    <definedName name="fILLL" localSheetId="13" hidden="1">#REF!</definedName>
    <definedName name="fILLL" localSheetId="8" hidden="1">#REF!</definedName>
    <definedName name="fILLL" localSheetId="11" hidden="1">#REF!</definedName>
    <definedName name="fILLL" localSheetId="14" hidden="1">#REF!</definedName>
    <definedName name="fILLL" localSheetId="6" hidden="1">#REF!</definedName>
    <definedName name="fILLL" localSheetId="9" hidden="1">#REF!</definedName>
    <definedName name="fILLL" localSheetId="3" hidden="1">#REF!</definedName>
    <definedName name="fILLL" localSheetId="1" hidden="1">#REF!</definedName>
    <definedName name="fILLL" localSheetId="10" hidden="1">#REF!</definedName>
    <definedName name="fILLL" localSheetId="2" hidden="1">#REF!</definedName>
    <definedName name="fILLL" localSheetId="4" hidden="1">#REF!</definedName>
    <definedName name="fILLL" hidden="1">#REF!</definedName>
    <definedName name="fONDO">[4]FONDO!$A$1:$N$841</definedName>
    <definedName name="GAS" localSheetId="7">#REF!</definedName>
    <definedName name="GAS" localSheetId="5">#REF!</definedName>
    <definedName name="GAS" localSheetId="13">#REF!</definedName>
    <definedName name="GAS" localSheetId="8">#REF!</definedName>
    <definedName name="GAS" localSheetId="12">#REF!</definedName>
    <definedName name="GAS" localSheetId="11">#REF!</definedName>
    <definedName name="GAS" localSheetId="14">#REF!</definedName>
    <definedName name="GAS" localSheetId="6">#REF!</definedName>
    <definedName name="GAS" localSheetId="9">#REF!</definedName>
    <definedName name="GAS" localSheetId="3">#REF!</definedName>
    <definedName name="GAS" localSheetId="1">#REF!</definedName>
    <definedName name="GAS" localSheetId="10">#REF!</definedName>
    <definedName name="GAS" localSheetId="2">#REF!</definedName>
    <definedName name="GAS" localSheetId="4">#REF!</definedName>
    <definedName name="GAS">#REF!</definedName>
    <definedName name="GB" localSheetId="7">'[5]GRAF 19'!#REF!</definedName>
    <definedName name="GB" localSheetId="5">'[5]GRAF 19'!#REF!</definedName>
    <definedName name="GB" localSheetId="13">'[5]GRAF 19'!#REF!</definedName>
    <definedName name="GB" localSheetId="8">'[5]GRAF 19'!#REF!</definedName>
    <definedName name="GB" localSheetId="12">'[5]GRAF 19'!#REF!</definedName>
    <definedName name="GB" localSheetId="11">'[5]GRAF 19'!#REF!</definedName>
    <definedName name="GB" localSheetId="6">'[5]GRAF 19'!#REF!</definedName>
    <definedName name="GB" localSheetId="9">'[5]GRAF 19'!#REF!</definedName>
    <definedName name="GB" localSheetId="3">'[5]GRAF 19'!#REF!</definedName>
    <definedName name="GB" localSheetId="1">'[5]GRAF 19'!#REF!</definedName>
    <definedName name="GB" localSheetId="10">'[5]GRAF 19'!#REF!</definedName>
    <definedName name="GB" localSheetId="2">'[5]GRAF 19'!#REF!</definedName>
    <definedName name="GB" localSheetId="4">'[5]GRAF 19'!#REF!</definedName>
    <definedName name="GB">'[5]GRAF 19'!#REF!</definedName>
    <definedName name="GENBRU" localSheetId="7">#REF!</definedName>
    <definedName name="GENBRU" localSheetId="5">#REF!</definedName>
    <definedName name="GENBRU" localSheetId="13">#REF!</definedName>
    <definedName name="GENBRU" localSheetId="8">#REF!</definedName>
    <definedName name="GENBRU" localSheetId="12">#REF!</definedName>
    <definedName name="GENBRU" localSheetId="11">#REF!</definedName>
    <definedName name="GENBRU" localSheetId="14">#REF!</definedName>
    <definedName name="GENBRU" localSheetId="6">#REF!</definedName>
    <definedName name="GENBRU" localSheetId="9">#REF!</definedName>
    <definedName name="GENBRU" localSheetId="3">#REF!</definedName>
    <definedName name="GENBRU" localSheetId="1">#REF!</definedName>
    <definedName name="GENBRU" localSheetId="10">#REF!</definedName>
    <definedName name="GENBRU" localSheetId="2">#REF!</definedName>
    <definedName name="GENBRU" localSheetId="4">#REF!</definedName>
    <definedName name="GENBRU">#REF!</definedName>
    <definedName name="GENBRU." localSheetId="7">#REF!</definedName>
    <definedName name="GENBRU." localSheetId="5">#REF!</definedName>
    <definedName name="GENBRU." localSheetId="13">#REF!</definedName>
    <definedName name="GENBRU." localSheetId="8">#REF!</definedName>
    <definedName name="GENBRU." localSheetId="11">#REF!</definedName>
    <definedName name="GENBRU." localSheetId="14">#REF!</definedName>
    <definedName name="GENBRU." localSheetId="6">#REF!</definedName>
    <definedName name="GENBRU." localSheetId="9">#REF!</definedName>
    <definedName name="GENBRU." localSheetId="3">#REF!</definedName>
    <definedName name="GENBRU." localSheetId="1">#REF!</definedName>
    <definedName name="GENBRU." localSheetId="10">#REF!</definedName>
    <definedName name="GENBRU." localSheetId="2">#REF!</definedName>
    <definedName name="GENBRU." localSheetId="4">#REF!</definedName>
    <definedName name="GENBRU.">#REF!</definedName>
    <definedName name="genbru2" localSheetId="7">#REF!</definedName>
    <definedName name="genbru2" localSheetId="5">#REF!</definedName>
    <definedName name="genbru2" localSheetId="13">#REF!</definedName>
    <definedName name="genbru2" localSheetId="8">#REF!</definedName>
    <definedName name="genbru2" localSheetId="11">#REF!</definedName>
    <definedName name="genbru2" localSheetId="14">#REF!</definedName>
    <definedName name="genbru2" localSheetId="6">#REF!</definedName>
    <definedName name="genbru2" localSheetId="9">#REF!</definedName>
    <definedName name="genbru2" localSheetId="3">#REF!</definedName>
    <definedName name="genbru2" localSheetId="1">#REF!</definedName>
    <definedName name="genbru2" localSheetId="10">#REF!</definedName>
    <definedName name="genbru2" localSheetId="2">#REF!</definedName>
    <definedName name="genbru2" localSheetId="4">#REF!</definedName>
    <definedName name="genbru2">#REF!</definedName>
    <definedName name="GENBRUs" localSheetId="7">#REF!</definedName>
    <definedName name="GENBRUs" localSheetId="5">#REF!</definedName>
    <definedName name="GENBRUs" localSheetId="13">#REF!</definedName>
    <definedName name="GENBRUs" localSheetId="8">#REF!</definedName>
    <definedName name="GENBRUs" localSheetId="11">#REF!</definedName>
    <definedName name="GENBRUs" localSheetId="14">#REF!</definedName>
    <definedName name="GENBRUs" localSheetId="6">#REF!</definedName>
    <definedName name="GENBRUs" localSheetId="9">#REF!</definedName>
    <definedName name="GENBRUs" localSheetId="3">#REF!</definedName>
    <definedName name="GENBRUs" localSheetId="1">#REF!</definedName>
    <definedName name="GENBRUs" localSheetId="10">#REF!</definedName>
    <definedName name="GENBRUs" localSheetId="2">#REF!</definedName>
    <definedName name="GENBRUs" localSheetId="4">#REF!</definedName>
    <definedName name="GENBRUs">#REF!</definedName>
    <definedName name="GENERACION" localSheetId="7">#REF!</definedName>
    <definedName name="GENERACION" localSheetId="5">#REF!</definedName>
    <definedName name="GENERACION" localSheetId="13">#REF!</definedName>
    <definedName name="GENERACION" localSheetId="8">#REF!</definedName>
    <definedName name="GENERACION" localSheetId="12">#REF!</definedName>
    <definedName name="GENERACION" localSheetId="11">#REF!</definedName>
    <definedName name="GENERACION" localSheetId="14">#REF!</definedName>
    <definedName name="GENERACION" localSheetId="6">#REF!</definedName>
    <definedName name="GENERACION" localSheetId="9">#REF!</definedName>
    <definedName name="GENERACION" localSheetId="3">#REF!</definedName>
    <definedName name="GENERACION" localSheetId="1">#REF!</definedName>
    <definedName name="GENERACION" localSheetId="10">#REF!</definedName>
    <definedName name="GENERACION" localSheetId="2">#REF!</definedName>
    <definedName name="GENERACION" localSheetId="4">#REF!</definedName>
    <definedName name="GENERACION">#REF!</definedName>
    <definedName name="generacion2" localSheetId="7">#REF!</definedName>
    <definedName name="generacion2" localSheetId="5">#REF!</definedName>
    <definedName name="generacion2" localSheetId="13">#REF!</definedName>
    <definedName name="generacion2" localSheetId="8">#REF!</definedName>
    <definedName name="generacion2" localSheetId="11">#REF!</definedName>
    <definedName name="generacion2" localSheetId="14">#REF!</definedName>
    <definedName name="generacion2" localSheetId="6">#REF!</definedName>
    <definedName name="generacion2" localSheetId="9">#REF!</definedName>
    <definedName name="generacion2" localSheetId="3">#REF!</definedName>
    <definedName name="generacion2" localSheetId="1">#REF!</definedName>
    <definedName name="generacion2" localSheetId="10">#REF!</definedName>
    <definedName name="generacion2" localSheetId="2">#REF!</definedName>
    <definedName name="generacion2" localSheetId="4">#REF!</definedName>
    <definedName name="generacion2">#REF!</definedName>
    <definedName name="GENERACION3" localSheetId="7">#REF!</definedName>
    <definedName name="GENERACION3" localSheetId="5">#REF!</definedName>
    <definedName name="GENERACION3" localSheetId="13">#REF!</definedName>
    <definedName name="GENERACION3" localSheetId="8">#REF!</definedName>
    <definedName name="GENERACION3" localSheetId="11">#REF!</definedName>
    <definedName name="GENERACION3" localSheetId="14">#REF!</definedName>
    <definedName name="GENERACION3" localSheetId="6">#REF!</definedName>
    <definedName name="GENERACION3" localSheetId="9">#REF!</definedName>
    <definedName name="GENERACION3" localSheetId="3">#REF!</definedName>
    <definedName name="GENERACION3" localSheetId="1">#REF!</definedName>
    <definedName name="GENERACION3" localSheetId="10">#REF!</definedName>
    <definedName name="GENERACION3" localSheetId="2">#REF!</definedName>
    <definedName name="GENERACION3" localSheetId="4">#REF!</definedName>
    <definedName name="GENERACION3">#REF!</definedName>
    <definedName name="gg" localSheetId="7">#REF!</definedName>
    <definedName name="gg" localSheetId="5">#REF!</definedName>
    <definedName name="gg" localSheetId="13">#REF!</definedName>
    <definedName name="gg" localSheetId="8">#REF!</definedName>
    <definedName name="gg" localSheetId="11">#REF!</definedName>
    <definedName name="gg" localSheetId="14">#REF!</definedName>
    <definedName name="gg" localSheetId="6">#REF!</definedName>
    <definedName name="gg" localSheetId="9">#REF!</definedName>
    <definedName name="gg" localSheetId="3">#REF!</definedName>
    <definedName name="gg" localSheetId="1">#REF!</definedName>
    <definedName name="gg" localSheetId="10">#REF!</definedName>
    <definedName name="gg" localSheetId="2">#REF!</definedName>
    <definedName name="gg" localSheetId="4">#REF!</definedName>
    <definedName name="gg">#REF!</definedName>
    <definedName name="hhh" localSheetId="7">#REF!</definedName>
    <definedName name="hhh" localSheetId="5">#REF!</definedName>
    <definedName name="hhh" localSheetId="13">#REF!</definedName>
    <definedName name="hhh" localSheetId="8">#REF!</definedName>
    <definedName name="hhh" localSheetId="11">#REF!</definedName>
    <definedName name="hhh" localSheetId="14">#REF!</definedName>
    <definedName name="hhh" localSheetId="6">#REF!</definedName>
    <definedName name="hhh" localSheetId="9">#REF!</definedName>
    <definedName name="hhh" localSheetId="3">#REF!</definedName>
    <definedName name="hhh" localSheetId="1">#REF!</definedName>
    <definedName name="hhh" localSheetId="10">#REF!</definedName>
    <definedName name="hhh" localSheetId="2">#REF!</definedName>
    <definedName name="hhh" localSheetId="4">#REF!</definedName>
    <definedName name="hhh">#REF!</definedName>
    <definedName name="HTML_CodePage" hidden="1">1252</definedName>
    <definedName name="HTML_Control" localSheetId="5" hidden="1">{"'DMAX'!$A$10:$P$43"}</definedName>
    <definedName name="HTML_Control" localSheetId="8" hidden="1">{"'DMAX'!$A$10:$P$43"}</definedName>
    <definedName name="HTML_Control" localSheetId="12" hidden="1">{"'DMAX'!$A$10:$P$43"}</definedName>
    <definedName name="HTML_Control" localSheetId="11" hidden="1">{"'DMAX'!$A$10:$P$43"}</definedName>
    <definedName name="HTML_Control" localSheetId="14" hidden="1">{"'DMAX'!$A$10:$P$43"}</definedName>
    <definedName name="HTML_Control" localSheetId="6" hidden="1">{"'DMAX'!$A$10:$P$43"}</definedName>
    <definedName name="HTML_Control" localSheetId="10" hidden="1">{"'DMAX'!$A$10:$P$43"}</definedName>
    <definedName name="HTML_Control" localSheetId="2" hidden="1">{"'DMAX'!$A$10:$P$43"}</definedName>
    <definedName name="HTML_Control" hidden="1">{"'DMAX'!$A$10:$P$43"}</definedName>
    <definedName name="HTML_Description" hidden="1">""</definedName>
    <definedName name="HTML_Email" hidden="1">""</definedName>
    <definedName name="HTML_Header" hidden="1">"DMAX"</definedName>
    <definedName name="HTML_LastUpdate" hidden="1">"11/05/1999"</definedName>
    <definedName name="HTML_LineAfter" hidden="1">FALSE</definedName>
    <definedName name="HTML_LineBefore" hidden="1">FALSE</definedName>
    <definedName name="HTML_Name" hidden="1">"caceres"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"C:\Mis documentos\HTML.htm"</definedName>
    <definedName name="HTML_PathTemplate" hidden="1">"D:\web1999\may_1999\detalles\HTMLTemporal.htm"</definedName>
    <definedName name="HTML_Title" hidden="1">"estabr"</definedName>
    <definedName name="Imprimir_área_IM" localSheetId="7">#REF!</definedName>
    <definedName name="Imprimir_área_IM" localSheetId="5">#REF!</definedName>
    <definedName name="Imprimir_área_IM" localSheetId="13">#REF!</definedName>
    <definedName name="Imprimir_área_IM" localSheetId="8">#REF!</definedName>
    <definedName name="Imprimir_área_IM" localSheetId="12">#REF!</definedName>
    <definedName name="Imprimir_área_IM" localSheetId="11">#REF!</definedName>
    <definedName name="Imprimir_área_IM" localSheetId="14">#REF!</definedName>
    <definedName name="Imprimir_área_IM" localSheetId="6">#REF!</definedName>
    <definedName name="Imprimir_área_IM" localSheetId="9">#REF!</definedName>
    <definedName name="Imprimir_área_IM" localSheetId="3">#REF!</definedName>
    <definedName name="Imprimir_área_IM" localSheetId="1">#REF!</definedName>
    <definedName name="Imprimir_área_IM" localSheetId="10">#REF!</definedName>
    <definedName name="Imprimir_área_IM" localSheetId="2">#REF!</definedName>
    <definedName name="Imprimir_área_IM" localSheetId="4">#REF!</definedName>
    <definedName name="Imprimir_área_IM">#REF!</definedName>
    <definedName name="IND" localSheetId="7">#REF!</definedName>
    <definedName name="IND" localSheetId="5">#REF!</definedName>
    <definedName name="IND" localSheetId="13">#REF!</definedName>
    <definedName name="IND" localSheetId="8">#REF!</definedName>
    <definedName name="IND" localSheetId="12">#REF!</definedName>
    <definedName name="IND" localSheetId="11">#REF!</definedName>
    <definedName name="IND" localSheetId="14">#REF!</definedName>
    <definedName name="IND" localSheetId="6">#REF!</definedName>
    <definedName name="IND" localSheetId="9">#REF!</definedName>
    <definedName name="IND" localSheetId="3">#REF!</definedName>
    <definedName name="IND" localSheetId="1">#REF!</definedName>
    <definedName name="IND" localSheetId="10">#REF!</definedName>
    <definedName name="IND" localSheetId="2">#REF!</definedName>
    <definedName name="IND" localSheetId="4">#REF!</definedName>
    <definedName name="IND">#REF!</definedName>
    <definedName name="indat" localSheetId="7">#REF!</definedName>
    <definedName name="indat" localSheetId="5">#REF!</definedName>
    <definedName name="indat" localSheetId="13">#REF!</definedName>
    <definedName name="indat" localSheetId="8">#REF!</definedName>
    <definedName name="indat" localSheetId="12">#REF!</definedName>
    <definedName name="indat" localSheetId="11">#REF!</definedName>
    <definedName name="indat" localSheetId="14">#REF!</definedName>
    <definedName name="indat" localSheetId="6">#REF!</definedName>
    <definedName name="indat" localSheetId="9">#REF!</definedName>
    <definedName name="indat" localSheetId="3">#REF!</definedName>
    <definedName name="indat" localSheetId="1">#REF!</definedName>
    <definedName name="indat" localSheetId="10">#REF!</definedName>
    <definedName name="indat" localSheetId="2">#REF!</definedName>
    <definedName name="indat" localSheetId="4">#REF!</definedName>
    <definedName name="indat">#REF!</definedName>
    <definedName name="inicio" localSheetId="7">#REF!</definedName>
    <definedName name="inicio" localSheetId="5">#REF!</definedName>
    <definedName name="inicio" localSheetId="13">#REF!</definedName>
    <definedName name="inicio" localSheetId="8">#REF!</definedName>
    <definedName name="inicio" localSheetId="11">#REF!</definedName>
    <definedName name="inicio" localSheetId="14">#REF!</definedName>
    <definedName name="inicio" localSheetId="6">#REF!</definedName>
    <definedName name="inicio" localSheetId="9">#REF!</definedName>
    <definedName name="inicio" localSheetId="3">#REF!</definedName>
    <definedName name="inicio" localSheetId="1">#REF!</definedName>
    <definedName name="inicio" localSheetId="10">#REF!</definedName>
    <definedName name="inicio" localSheetId="2">#REF!</definedName>
    <definedName name="inicio" localSheetId="4">#REF!</definedName>
    <definedName name="inicio">#REF!</definedName>
    <definedName name="INYECC" localSheetId="7">#REF!</definedName>
    <definedName name="INYECC" localSheetId="5">#REF!</definedName>
    <definedName name="INYECC" localSheetId="13">#REF!</definedName>
    <definedName name="INYECC" localSheetId="8">#REF!</definedName>
    <definedName name="INYECC" localSheetId="12">#REF!</definedName>
    <definedName name="INYECC" localSheetId="11">#REF!</definedName>
    <definedName name="INYECC" localSheetId="14">#REF!</definedName>
    <definedName name="INYECC" localSheetId="6">#REF!</definedName>
    <definedName name="INYECC" localSheetId="9">#REF!</definedName>
    <definedName name="INYECC" localSheetId="3">#REF!</definedName>
    <definedName name="INYECC" localSheetId="1">#REF!</definedName>
    <definedName name="INYECC" localSheetId="10">#REF!</definedName>
    <definedName name="INYECC" localSheetId="2">#REF!</definedName>
    <definedName name="INYECC" localSheetId="4">#REF!</definedName>
    <definedName name="INYECC">#REF!</definedName>
    <definedName name="inyecc2" localSheetId="7">#REF!</definedName>
    <definedName name="inyecc2" localSheetId="5">#REF!</definedName>
    <definedName name="inyecc2" localSheetId="13">#REF!</definedName>
    <definedName name="inyecc2" localSheetId="8">#REF!</definedName>
    <definedName name="inyecc2" localSheetId="11">#REF!</definedName>
    <definedName name="inyecc2" localSheetId="14">#REF!</definedName>
    <definedName name="inyecc2" localSheetId="6">#REF!</definedName>
    <definedName name="inyecc2" localSheetId="9">#REF!</definedName>
    <definedName name="inyecc2" localSheetId="3">#REF!</definedName>
    <definedName name="inyecc2" localSheetId="1">#REF!</definedName>
    <definedName name="inyecc2" localSheetId="10">#REF!</definedName>
    <definedName name="inyecc2" localSheetId="2">#REF!</definedName>
    <definedName name="inyecc2" localSheetId="4">#REF!</definedName>
    <definedName name="inyecc2">#REF!</definedName>
    <definedName name="IR" localSheetId="7">#REF!</definedName>
    <definedName name="IR" localSheetId="5">#REF!</definedName>
    <definedName name="IR" localSheetId="13">#REF!</definedName>
    <definedName name="IR" localSheetId="8">#REF!</definedName>
    <definedName name="IR" localSheetId="11">#REF!</definedName>
    <definedName name="IR" localSheetId="14">#REF!</definedName>
    <definedName name="IR" localSheetId="6">#REF!</definedName>
    <definedName name="IR" localSheetId="9">#REF!</definedName>
    <definedName name="IR" localSheetId="3">#REF!</definedName>
    <definedName name="IR" localSheetId="1">#REF!</definedName>
    <definedName name="IR" localSheetId="10">#REF!</definedName>
    <definedName name="IR" localSheetId="2">#REF!</definedName>
    <definedName name="IR" localSheetId="4">#REF!</definedName>
    <definedName name="IR">#REF!</definedName>
    <definedName name="IVA">[6]MAYO!$B$2</definedName>
    <definedName name="MES" localSheetId="7">#REF!</definedName>
    <definedName name="MES" localSheetId="5">#REF!</definedName>
    <definedName name="MES" localSheetId="13">#REF!</definedName>
    <definedName name="MES" localSheetId="8">#REF!</definedName>
    <definedName name="MES" localSheetId="12">#REF!</definedName>
    <definedName name="MES" localSheetId="11">#REF!</definedName>
    <definedName name="MES" localSheetId="14">#REF!</definedName>
    <definedName name="MES" localSheetId="6">#REF!</definedName>
    <definedName name="MES" localSheetId="9">#REF!</definedName>
    <definedName name="MES" localSheetId="3">#REF!</definedName>
    <definedName name="MES" localSheetId="1">#REF!</definedName>
    <definedName name="MES" localSheetId="10">#REF!</definedName>
    <definedName name="MES" localSheetId="2">#REF!</definedName>
    <definedName name="MES" localSheetId="4">#REF!</definedName>
    <definedName name="MES">#REF!</definedName>
    <definedName name="meses">[7]FONDO!$R$2:$S$34</definedName>
    <definedName name="MON" localSheetId="7">#REF!</definedName>
    <definedName name="MON" localSheetId="5">#REF!</definedName>
    <definedName name="MON" localSheetId="13">#REF!</definedName>
    <definedName name="MON" localSheetId="8">#REF!</definedName>
    <definedName name="MON" localSheetId="12">#REF!</definedName>
    <definedName name="MON" localSheetId="11">#REF!</definedName>
    <definedName name="MON" localSheetId="14">#REF!</definedName>
    <definedName name="MON" localSheetId="6">#REF!</definedName>
    <definedName name="MON" localSheetId="9">#REF!</definedName>
    <definedName name="MON" localSheetId="3">#REF!</definedName>
    <definedName name="MON" localSheetId="1">#REF!</definedName>
    <definedName name="MON" localSheetId="10">#REF!</definedName>
    <definedName name="MON" localSheetId="2">#REF!</definedName>
    <definedName name="MON" localSheetId="4">#REF!</definedName>
    <definedName name="MON">#REF!</definedName>
    <definedName name="PEn" localSheetId="7">#REF!</definedName>
    <definedName name="PEn" localSheetId="5">#REF!</definedName>
    <definedName name="PEn" localSheetId="13">#REF!</definedName>
    <definedName name="PEn" localSheetId="8">#REF!</definedName>
    <definedName name="PEn" localSheetId="12">#REF!</definedName>
    <definedName name="PEn" localSheetId="11">#REF!</definedName>
    <definedName name="PEn" localSheetId="14">#REF!</definedName>
    <definedName name="PEn" localSheetId="6">#REF!</definedName>
    <definedName name="PEn" localSheetId="9">#REF!</definedName>
    <definedName name="PEn" localSheetId="3">#REF!</definedName>
    <definedName name="PEn" localSheetId="1">#REF!</definedName>
    <definedName name="PEn" localSheetId="10">#REF!</definedName>
    <definedName name="PEn" localSheetId="2">#REF!</definedName>
    <definedName name="PEn" localSheetId="4">#REF!</definedName>
    <definedName name="PEn">#REF!</definedName>
    <definedName name="PF" localSheetId="7">[8]PF!#REF!</definedName>
    <definedName name="PF" localSheetId="5">[8]PF!#REF!</definedName>
    <definedName name="PF" localSheetId="13">[8]PF!#REF!</definedName>
    <definedName name="PF" localSheetId="8">[8]PF!#REF!</definedName>
    <definedName name="PF" localSheetId="12">[8]PF!#REF!</definedName>
    <definedName name="PF" localSheetId="11">[8]PF!#REF!</definedName>
    <definedName name="PF" localSheetId="6">[8]PF!#REF!</definedName>
    <definedName name="PF" localSheetId="9">[8]PF!#REF!</definedName>
    <definedName name="PF" localSheetId="3">[8]PF!#REF!</definedName>
    <definedName name="PF" localSheetId="1">[8]PF!#REF!</definedName>
    <definedName name="PF" localSheetId="10">[8]PF!#REF!</definedName>
    <definedName name="PF" localSheetId="2">[8]PF!#REF!</definedName>
    <definedName name="PF" localSheetId="4">[8]PF!#REF!</definedName>
    <definedName name="PF">[8]PF!#REF!</definedName>
    <definedName name="PM">[9]PM!$A$1</definedName>
    <definedName name="PMC">[9]PMC!$A$1</definedName>
    <definedName name="PMT" localSheetId="7">#REF!</definedName>
    <definedName name="PMT" localSheetId="5">#REF!</definedName>
    <definedName name="PMT" localSheetId="13">#REF!</definedName>
    <definedName name="PMT" localSheetId="8">#REF!</definedName>
    <definedName name="PMT" localSheetId="12">#REF!</definedName>
    <definedName name="PMT" localSheetId="11">#REF!</definedName>
    <definedName name="PMT" localSheetId="14">#REF!</definedName>
    <definedName name="PMT" localSheetId="6">#REF!</definedName>
    <definedName name="PMT" localSheetId="9">#REF!</definedName>
    <definedName name="PMT" localSheetId="3">#REF!</definedName>
    <definedName name="PMT" localSheetId="1">#REF!</definedName>
    <definedName name="PMT" localSheetId="10">#REF!</definedName>
    <definedName name="PMT" localSheetId="2">#REF!</definedName>
    <definedName name="PMT" localSheetId="4">#REF!</definedName>
    <definedName name="PMT">#REF!</definedName>
    <definedName name="pp" localSheetId="7">[8]GB!#REF!</definedName>
    <definedName name="pp" localSheetId="5">[8]GB!#REF!</definedName>
    <definedName name="pp" localSheetId="13">[8]GB!#REF!</definedName>
    <definedName name="pp" localSheetId="8">[8]GB!#REF!</definedName>
    <definedName name="pp" localSheetId="12">[8]GB!#REF!</definedName>
    <definedName name="pp" localSheetId="11">[8]GB!#REF!</definedName>
    <definedName name="pp" localSheetId="6">[8]GB!#REF!</definedName>
    <definedName name="pp" localSheetId="9">[8]GB!#REF!</definedName>
    <definedName name="pp" localSheetId="3">[8]GB!#REF!</definedName>
    <definedName name="pp" localSheetId="1">[8]GB!#REF!</definedName>
    <definedName name="pp" localSheetId="10">[8]GB!#REF!</definedName>
    <definedName name="pp" localSheetId="2">[8]GB!#REF!</definedName>
    <definedName name="pp" localSheetId="4">[8]GB!#REF!</definedName>
    <definedName name="pp">[8]GB!#REF!</definedName>
    <definedName name="Print_Area" localSheetId="7">#REF!</definedName>
    <definedName name="Print_Area" localSheetId="5">#REF!</definedName>
    <definedName name="Print_Area" localSheetId="13">#REF!</definedName>
    <definedName name="Print_Area" localSheetId="8">#REF!</definedName>
    <definedName name="Print_Area" localSheetId="12">#REF!</definedName>
    <definedName name="Print_Area" localSheetId="11">#REF!</definedName>
    <definedName name="Print_Area" localSheetId="14">#REF!</definedName>
    <definedName name="Print_Area" localSheetId="6">#REF!</definedName>
    <definedName name="Print_Area" localSheetId="9">#REF!</definedName>
    <definedName name="Print_Area" localSheetId="3">#REF!</definedName>
    <definedName name="Print_Area" localSheetId="1">#REF!</definedName>
    <definedName name="Print_Area" localSheetId="10">#REF!</definedName>
    <definedName name="Print_Area" localSheetId="2">#REF!</definedName>
    <definedName name="Print_Area" localSheetId="4">#REF!</definedName>
    <definedName name="Print_Area">#REF!</definedName>
    <definedName name="QWERTY" localSheetId="7">#REF!</definedName>
    <definedName name="QWERTY" localSheetId="5">#REF!</definedName>
    <definedName name="QWERTY" localSheetId="13">#REF!</definedName>
    <definedName name="QWERTY" localSheetId="8">#REF!</definedName>
    <definedName name="QWERTY" localSheetId="12">#REF!</definedName>
    <definedName name="QWERTY" localSheetId="11">#REF!</definedName>
    <definedName name="QWERTY" localSheetId="14">#REF!</definedName>
    <definedName name="QWERTY" localSheetId="6">#REF!</definedName>
    <definedName name="QWERTY" localSheetId="9">#REF!</definedName>
    <definedName name="QWERTY" localSheetId="3">#REF!</definedName>
    <definedName name="QWERTY" localSheetId="1">#REF!</definedName>
    <definedName name="QWERTY" localSheetId="10">#REF!</definedName>
    <definedName name="QWERTY" localSheetId="2">#REF!</definedName>
    <definedName name="QWERTY" localSheetId="4">#REF!</definedName>
    <definedName name="QWERTY">#REF!</definedName>
    <definedName name="R_FECHA">#N/A</definedName>
    <definedName name="R_HRMAX">#N/A</definedName>
    <definedName name="R_HRPUNT">#N/A</definedName>
    <definedName name="R_KWH">#N/A</definedName>
    <definedName name="R_KWMAX">#N/A</definedName>
    <definedName name="R_KWPUNT">#N/A</definedName>
    <definedName name="R_MONTO">#N/A</definedName>
    <definedName name="rerggg" localSheetId="7">#REF!</definedName>
    <definedName name="rerggg" localSheetId="5">#REF!</definedName>
    <definedName name="rerggg" localSheetId="13">#REF!</definedName>
    <definedName name="rerggg" localSheetId="8">#REF!</definedName>
    <definedName name="rerggg" localSheetId="12">#REF!</definedName>
    <definedName name="rerggg" localSheetId="11">#REF!</definedName>
    <definedName name="rerggg" localSheetId="14">#REF!</definedName>
    <definedName name="rerggg" localSheetId="6">#REF!</definedName>
    <definedName name="rerggg" localSheetId="9">#REF!</definedName>
    <definedName name="rerggg" localSheetId="3">#REF!</definedName>
    <definedName name="rerggg" localSheetId="1">#REF!</definedName>
    <definedName name="rerggg" localSheetId="10">#REF!</definedName>
    <definedName name="rerggg" localSheetId="2">#REF!</definedName>
    <definedName name="rerggg" localSheetId="4">#REF!</definedName>
    <definedName name="rerggg">#REF!</definedName>
    <definedName name="rerggg." localSheetId="7">#REF!</definedName>
    <definedName name="rerggg." localSheetId="5">#REF!</definedName>
    <definedName name="rerggg." localSheetId="13">#REF!</definedName>
    <definedName name="rerggg." localSheetId="8">#REF!</definedName>
    <definedName name="rerggg." localSheetId="12">#REF!</definedName>
    <definedName name="rerggg." localSheetId="11">#REF!</definedName>
    <definedName name="rerggg." localSheetId="14">#REF!</definedName>
    <definedName name="rerggg." localSheetId="6">#REF!</definedName>
    <definedName name="rerggg." localSheetId="9">#REF!</definedName>
    <definedName name="rerggg." localSheetId="3">#REF!</definedName>
    <definedName name="rerggg." localSheetId="1">#REF!</definedName>
    <definedName name="rerggg." localSheetId="10">#REF!</definedName>
    <definedName name="rerggg." localSheetId="2">#REF!</definedName>
    <definedName name="rerggg." localSheetId="4">#REF!</definedName>
    <definedName name="rerggg.">#REF!</definedName>
    <definedName name="RETIRO" localSheetId="7">#REF!</definedName>
    <definedName name="RETIRO" localSheetId="5">#REF!</definedName>
    <definedName name="RETIRO" localSheetId="13">#REF!</definedName>
    <definedName name="RETIRO" localSheetId="8">#REF!</definedName>
    <definedName name="RETIRO" localSheetId="12">#REF!</definedName>
    <definedName name="RETIRO" localSheetId="11">#REF!</definedName>
    <definedName name="RETIRO" localSheetId="14">#REF!</definedName>
    <definedName name="RETIRO" localSheetId="6">#REF!</definedName>
    <definedName name="RETIRO" localSheetId="9">#REF!</definedName>
    <definedName name="RETIRO" localSheetId="3">#REF!</definedName>
    <definedName name="RETIRO" localSheetId="1">#REF!</definedName>
    <definedName name="RETIRO" localSheetId="10">#REF!</definedName>
    <definedName name="RETIRO" localSheetId="2">#REF!</definedName>
    <definedName name="RETIRO" localSheetId="4">#REF!</definedName>
    <definedName name="RETIRO">#REF!</definedName>
    <definedName name="RETIRO." localSheetId="7">#REF!</definedName>
    <definedName name="RETIRO." localSheetId="5">#REF!</definedName>
    <definedName name="RETIRO." localSheetId="13">#REF!</definedName>
    <definedName name="RETIRO." localSheetId="8">#REF!</definedName>
    <definedName name="RETIRO." localSheetId="11">#REF!</definedName>
    <definedName name="RETIRO." localSheetId="14">#REF!</definedName>
    <definedName name="RETIRO." localSheetId="6">#REF!</definedName>
    <definedName name="RETIRO." localSheetId="9">#REF!</definedName>
    <definedName name="RETIRO." localSheetId="3">#REF!</definedName>
    <definedName name="RETIRO." localSheetId="1">#REF!</definedName>
    <definedName name="RETIRO." localSheetId="10">#REF!</definedName>
    <definedName name="RETIRO." localSheetId="2">#REF!</definedName>
    <definedName name="RETIRO." localSheetId="4">#REF!</definedName>
    <definedName name="RETIRO.">#REF!</definedName>
    <definedName name="retiro2" localSheetId="7">#REF!</definedName>
    <definedName name="retiro2" localSheetId="5">#REF!</definedName>
    <definedName name="retiro2" localSheetId="13">#REF!</definedName>
    <definedName name="retiro2" localSheetId="8">#REF!</definedName>
    <definedName name="retiro2" localSheetId="11">#REF!</definedName>
    <definedName name="retiro2" localSheetId="14">#REF!</definedName>
    <definedName name="retiro2" localSheetId="6">#REF!</definedName>
    <definedName name="retiro2" localSheetId="9">#REF!</definedName>
    <definedName name="retiro2" localSheetId="3">#REF!</definedName>
    <definedName name="retiro2" localSheetId="1">#REF!</definedName>
    <definedName name="retiro2" localSheetId="10">#REF!</definedName>
    <definedName name="retiro2" localSheetId="2">#REF!</definedName>
    <definedName name="retiro2" localSheetId="4">#REF!</definedName>
    <definedName name="retiro2">#REF!</definedName>
    <definedName name="RR" localSheetId="5" hidden="1">{"'DMAX'!$A$10:$P$43"}</definedName>
    <definedName name="RR" localSheetId="8" hidden="1">{"'DMAX'!$A$10:$P$43"}</definedName>
    <definedName name="RR" localSheetId="12" hidden="1">{"'DMAX'!$A$10:$P$43"}</definedName>
    <definedName name="RR" localSheetId="11" hidden="1">{"'DMAX'!$A$10:$P$43"}</definedName>
    <definedName name="RR" localSheetId="14" hidden="1">{"'DMAX'!$A$10:$P$43"}</definedName>
    <definedName name="RR" localSheetId="6" hidden="1">{"'DMAX'!$A$10:$P$43"}</definedName>
    <definedName name="RR" localSheetId="10" hidden="1">{"'DMAX'!$A$10:$P$43"}</definedName>
    <definedName name="RR" localSheetId="2" hidden="1">{"'DMAX'!$A$10:$P$43"}</definedName>
    <definedName name="RR" hidden="1">{"'DMAX'!$A$10:$P$43"}</definedName>
    <definedName name="rrrrr" localSheetId="7">'[10]GRAF24 '!#REF!</definedName>
    <definedName name="rrrrr" localSheetId="5">'[10]GRAF24 '!#REF!</definedName>
    <definedName name="rrrrr" localSheetId="13">'[10]GRAF24 '!#REF!</definedName>
    <definedName name="rrrrr" localSheetId="8">'[10]GRAF24 '!#REF!</definedName>
    <definedName name="rrrrr" localSheetId="11">'[10]GRAF24 '!#REF!</definedName>
    <definedName name="rrrrr" localSheetId="6">'[10]GRAF24 '!#REF!</definedName>
    <definedName name="rrrrr" localSheetId="9">'[10]GRAF24 '!#REF!</definedName>
    <definedName name="rrrrr" localSheetId="3">'[10]GRAF24 '!#REF!</definedName>
    <definedName name="rrrrr" localSheetId="1">'[10]GRAF24 '!#REF!</definedName>
    <definedName name="rrrrr" localSheetId="10">'[10]GRAF24 '!#REF!</definedName>
    <definedName name="rrrrr" localSheetId="2">'[10]GRAF24 '!#REF!</definedName>
    <definedName name="rrrrr" localSheetId="4">'[10]GRAF24 '!#REF!</definedName>
    <definedName name="rrrrr">'[10]GRAF24 '!#REF!</definedName>
    <definedName name="SETAR">#REF!</definedName>
    <definedName name="TR" localSheetId="7">#REF!</definedName>
    <definedName name="TR" localSheetId="5">#REF!</definedName>
    <definedName name="TR" localSheetId="13">#REF!</definedName>
    <definedName name="TR" localSheetId="8">#REF!</definedName>
    <definedName name="TR" localSheetId="12">#REF!</definedName>
    <definedName name="TR" localSheetId="11">#REF!</definedName>
    <definedName name="TR" localSheetId="14">#REF!</definedName>
    <definedName name="TR" localSheetId="6">#REF!</definedName>
    <definedName name="TR" localSheetId="9">#REF!</definedName>
    <definedName name="TR" localSheetId="3">#REF!</definedName>
    <definedName name="TR" localSheetId="1">#REF!</definedName>
    <definedName name="TR" localSheetId="10">#REF!</definedName>
    <definedName name="TR" localSheetId="2">#REF!</definedName>
    <definedName name="TR" localSheetId="4">#REF!</definedName>
    <definedName name="TR">#REF!</definedName>
    <definedName name="TRANSACCIONES" localSheetId="7">#REF!</definedName>
    <definedName name="TRANSACCIONES" localSheetId="5">#REF!</definedName>
    <definedName name="TRANSACCIONES" localSheetId="13">#REF!</definedName>
    <definedName name="TRANSACCIONES" localSheetId="8">#REF!</definedName>
    <definedName name="TRANSACCIONES" localSheetId="12">#REF!</definedName>
    <definedName name="TRANSACCIONES" localSheetId="11">#REF!</definedName>
    <definedName name="TRANSACCIONES" localSheetId="14">#REF!</definedName>
    <definedName name="TRANSACCIONES" localSheetId="6">#REF!</definedName>
    <definedName name="TRANSACCIONES" localSheetId="9">#REF!</definedName>
    <definedName name="TRANSACCIONES" localSheetId="3">#REF!</definedName>
    <definedName name="TRANSACCIONES" localSheetId="1">#REF!</definedName>
    <definedName name="TRANSACCIONES" localSheetId="10">#REF!</definedName>
    <definedName name="TRANSACCIONES" localSheetId="2">#REF!</definedName>
    <definedName name="TRANSACCIONES" localSheetId="4">#REF!</definedName>
    <definedName name="TRANSACCIONES">#REF!</definedName>
    <definedName name="TRANSACCIONES." localSheetId="7">#REF!</definedName>
    <definedName name="TRANSACCIONES." localSheetId="5">#REF!</definedName>
    <definedName name="TRANSACCIONES." localSheetId="13">#REF!</definedName>
    <definedName name="TRANSACCIONES." localSheetId="8">#REF!</definedName>
    <definedName name="TRANSACCIONES." localSheetId="11">#REF!</definedName>
    <definedName name="TRANSACCIONES." localSheetId="14">#REF!</definedName>
    <definedName name="TRANSACCIONES." localSheetId="6">#REF!</definedName>
    <definedName name="TRANSACCIONES." localSheetId="9">#REF!</definedName>
    <definedName name="TRANSACCIONES." localSheetId="3">#REF!</definedName>
    <definedName name="TRANSACCIONES." localSheetId="1">#REF!</definedName>
    <definedName name="TRANSACCIONES." localSheetId="10">#REF!</definedName>
    <definedName name="TRANSACCIONES." localSheetId="2">#REF!</definedName>
    <definedName name="TRANSACCIONES." localSheetId="4">#REF!</definedName>
    <definedName name="TRANSACCIONES.">#REF!</definedName>
    <definedName name="transacciones2" localSheetId="7">#REF!</definedName>
    <definedName name="transacciones2" localSheetId="5">#REF!</definedName>
    <definedName name="transacciones2" localSheetId="13">#REF!</definedName>
    <definedName name="transacciones2" localSheetId="8">#REF!</definedName>
    <definedName name="transacciones2" localSheetId="11">#REF!</definedName>
    <definedName name="transacciones2" localSheetId="14">#REF!</definedName>
    <definedName name="transacciones2" localSheetId="6">#REF!</definedName>
    <definedName name="transacciones2" localSheetId="9">#REF!</definedName>
    <definedName name="transacciones2" localSheetId="3">#REF!</definedName>
    <definedName name="transacciones2" localSheetId="1">#REF!</definedName>
    <definedName name="transacciones2" localSheetId="10">#REF!</definedName>
    <definedName name="transacciones2" localSheetId="2">#REF!</definedName>
    <definedName name="transacciones2" localSheetId="4">#REF!</definedName>
    <definedName name="transacciones2">#REF!</definedName>
    <definedName name="tsts">#REF!</definedName>
    <definedName name="ttt" localSheetId="5" hidden="1">{"'DMAX'!$A$10:$P$43"}</definedName>
    <definedName name="ttt" localSheetId="8" hidden="1">{"'DMAX'!$A$10:$P$43"}</definedName>
    <definedName name="ttt" localSheetId="12" hidden="1">{"'DMAX'!$A$10:$P$43"}</definedName>
    <definedName name="ttt" localSheetId="11" hidden="1">{"'DMAX'!$A$10:$P$43"}</definedName>
    <definedName name="ttt" localSheetId="14" hidden="1">{"'DMAX'!$A$10:$P$43"}</definedName>
    <definedName name="ttt" localSheetId="6" hidden="1">{"'DMAX'!$A$10:$P$43"}</definedName>
    <definedName name="ttt" localSheetId="10" hidden="1">{"'DMAX'!$A$10:$P$43"}</definedName>
    <definedName name="ttt" localSheetId="2" hidden="1">{"'DMAX'!$A$10:$P$43"}</definedName>
    <definedName name="ttt" hidden="1">{"'DMAX'!$A$10:$P$43"}</definedName>
    <definedName name="Unidad_Operativa_del_CNDC" localSheetId="7">#REF!</definedName>
    <definedName name="Unidad_Operativa_del_CNDC" localSheetId="5">#REF!</definedName>
    <definedName name="Unidad_Operativa_del_CNDC" localSheetId="13">#REF!</definedName>
    <definedName name="Unidad_Operativa_del_CNDC" localSheetId="8">#REF!</definedName>
    <definedName name="Unidad_Operativa_del_CNDC" localSheetId="11">#REF!</definedName>
    <definedName name="Unidad_Operativa_del_CNDC" localSheetId="14">#REF!</definedName>
    <definedName name="Unidad_Operativa_del_CNDC" localSheetId="6">#REF!</definedName>
    <definedName name="Unidad_Operativa_del_CNDC" localSheetId="9">#REF!</definedName>
    <definedName name="Unidad_Operativa_del_CNDC" localSheetId="3">#REF!</definedName>
    <definedName name="Unidad_Operativa_del_CNDC" localSheetId="1">#REF!</definedName>
    <definedName name="Unidad_Operativa_del_CNDC" localSheetId="10">#REF!</definedName>
    <definedName name="Unidad_Operativa_del_CNDC" localSheetId="2">#REF!</definedName>
    <definedName name="Unidad_Operativa_del_CNDC" localSheetId="4">#REF!</definedName>
    <definedName name="Unidad_Operativa_del_CNDC">#REF!</definedName>
    <definedName name="vbvbd" localSheetId="7">#REF!</definedName>
    <definedName name="vbvbd" localSheetId="5">#REF!</definedName>
    <definedName name="vbvbd" localSheetId="13">#REF!</definedName>
    <definedName name="vbvbd" localSheetId="8">#REF!</definedName>
    <definedName name="vbvbd" localSheetId="11">#REF!</definedName>
    <definedName name="vbvbd" localSheetId="14">#REF!</definedName>
    <definedName name="vbvbd" localSheetId="6">#REF!</definedName>
    <definedName name="vbvbd" localSheetId="9">#REF!</definedName>
    <definedName name="vbvbd" localSheetId="3">#REF!</definedName>
    <definedName name="vbvbd" localSheetId="1">#REF!</definedName>
    <definedName name="vbvbd" localSheetId="10">#REF!</definedName>
    <definedName name="vbvbd" localSheetId="2">#REF!</definedName>
    <definedName name="vbvbd" localSheetId="4">#REF!</definedName>
    <definedName name="vbvbd">#REF!</definedName>
    <definedName name="x" localSheetId="5" hidden="1">{"'FLUJO'!$X$101"}</definedName>
    <definedName name="x" localSheetId="8" hidden="1">{"'FLUJO'!$X$101"}</definedName>
    <definedName name="x" localSheetId="12" hidden="1">{"'FLUJO'!$X$101"}</definedName>
    <definedName name="x" localSheetId="11" hidden="1">{"'FLUJO'!$X$101"}</definedName>
    <definedName name="x" localSheetId="14" hidden="1">{"'FLUJO'!$X$101"}</definedName>
    <definedName name="x" localSheetId="6" hidden="1">{"'FLUJO'!$X$101"}</definedName>
    <definedName name="x" localSheetId="10" hidden="1">{"'FLUJO'!$X$101"}</definedName>
    <definedName name="x" localSheetId="2" hidden="1">{"'FLUJO'!$X$101"}</definedName>
    <definedName name="x" hidden="1">{"'FLUJO'!$X$101"}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  <c r="G53" i="18" l="1"/>
  <c r="E53" i="18"/>
  <c r="G52" i="18"/>
  <c r="F52" i="18"/>
  <c r="E52" i="18"/>
  <c r="D52" i="18"/>
  <c r="G51" i="18"/>
  <c r="F51" i="18"/>
  <c r="E51" i="18"/>
  <c r="D51" i="18"/>
  <c r="H44" i="18"/>
  <c r="G44" i="18"/>
  <c r="F44" i="18"/>
  <c r="E44" i="18"/>
  <c r="D44" i="18"/>
  <c r="H43" i="18"/>
  <c r="G43" i="18"/>
  <c r="E43" i="18"/>
  <c r="E42" i="18"/>
  <c r="D42" i="18"/>
  <c r="D40" i="18"/>
  <c r="G33" i="18"/>
  <c r="F33" i="18"/>
  <c r="F53" i="18" s="1"/>
  <c r="E33" i="18"/>
  <c r="D33" i="18"/>
  <c r="D53" i="18" s="1"/>
  <c r="H29" i="18"/>
  <c r="G29" i="18"/>
  <c r="F29" i="18"/>
  <c r="E29" i="18"/>
  <c r="D29" i="18"/>
  <c r="H23" i="18"/>
  <c r="I23" i="18" s="1"/>
  <c r="G23" i="18"/>
  <c r="F23" i="18"/>
  <c r="F43" i="18" s="1"/>
  <c r="E23" i="18"/>
  <c r="D23" i="18"/>
  <c r="D43" i="18" s="1"/>
  <c r="H22" i="18"/>
  <c r="H42" i="18" s="1"/>
  <c r="I42" i="18" s="1"/>
  <c r="J42" i="18" s="1"/>
  <c r="K42" i="18" s="1"/>
  <c r="L42" i="18" s="1"/>
  <c r="M42" i="18" s="1"/>
  <c r="N42" i="18" s="1"/>
  <c r="O42" i="18" s="1"/>
  <c r="G22" i="18"/>
  <c r="G42" i="18" s="1"/>
  <c r="F22" i="18"/>
  <c r="F42" i="18" s="1"/>
  <c r="E22" i="18"/>
  <c r="C20" i="18"/>
  <c r="G19" i="18"/>
  <c r="C19" i="18"/>
  <c r="G18" i="18"/>
  <c r="C40" i="18" s="1"/>
  <c r="D46" i="18" s="1"/>
  <c r="C12" i="18"/>
  <c r="C11" i="18"/>
  <c r="H32" i="18" s="1"/>
  <c r="C10" i="18"/>
  <c r="H31" i="18" s="1"/>
  <c r="H51" i="18" s="1"/>
  <c r="I51" i="18" s="1"/>
  <c r="J51" i="18" s="1"/>
  <c r="K51" i="18" s="1"/>
  <c r="L51" i="18" s="1"/>
  <c r="C9" i="18"/>
  <c r="C8" i="18"/>
  <c r="C7" i="18"/>
  <c r="C6" i="18"/>
  <c r="C5" i="18"/>
  <c r="C4" i="18"/>
  <c r="G51" i="17"/>
  <c r="G50" i="17"/>
  <c r="F50" i="17"/>
  <c r="E50" i="17"/>
  <c r="D50" i="17"/>
  <c r="G49" i="17"/>
  <c r="F49" i="17"/>
  <c r="E49" i="17"/>
  <c r="D49" i="17"/>
  <c r="H44" i="17"/>
  <c r="G44" i="17"/>
  <c r="F44" i="17"/>
  <c r="E44" i="17"/>
  <c r="E45" i="17" s="1"/>
  <c r="D44" i="17"/>
  <c r="D45" i="17" s="1"/>
  <c r="D46" i="17" s="1"/>
  <c r="H43" i="17"/>
  <c r="G43" i="17"/>
  <c r="F43" i="17"/>
  <c r="E43" i="17"/>
  <c r="D43" i="17"/>
  <c r="D42" i="17"/>
  <c r="D40" i="17"/>
  <c r="G33" i="17"/>
  <c r="F33" i="17"/>
  <c r="F51" i="17" s="1"/>
  <c r="E33" i="17"/>
  <c r="E51" i="17" s="1"/>
  <c r="D33" i="17"/>
  <c r="D51" i="17" s="1"/>
  <c r="H29" i="17"/>
  <c r="G29" i="17"/>
  <c r="F29" i="17"/>
  <c r="E29" i="17"/>
  <c r="D29" i="17"/>
  <c r="H23" i="17"/>
  <c r="I23" i="17" s="1"/>
  <c r="G23" i="17"/>
  <c r="F23" i="17"/>
  <c r="E23" i="17"/>
  <c r="D23" i="17"/>
  <c r="G22" i="17"/>
  <c r="G42" i="17" s="1"/>
  <c r="F22" i="17"/>
  <c r="F42" i="17" s="1"/>
  <c r="E22" i="17"/>
  <c r="E42" i="17" s="1"/>
  <c r="G20" i="17"/>
  <c r="C20" i="17"/>
  <c r="G19" i="17"/>
  <c r="C40" i="17" s="1"/>
  <c r="C12" i="17"/>
  <c r="C11" i="17"/>
  <c r="H32" i="17" s="1"/>
  <c r="H33" i="17" s="1"/>
  <c r="H51" i="17" s="1"/>
  <c r="C10" i="17"/>
  <c r="H31" i="17" s="1"/>
  <c r="H49" i="17" s="1"/>
  <c r="I49" i="17" s="1"/>
  <c r="C9" i="17"/>
  <c r="C8" i="17"/>
  <c r="C7" i="17"/>
  <c r="C6" i="17"/>
  <c r="C5" i="17"/>
  <c r="C4" i="17"/>
  <c r="L101" i="15"/>
  <c r="K101" i="15"/>
  <c r="J101" i="15"/>
  <c r="I101" i="15"/>
  <c r="H101" i="15"/>
  <c r="G101" i="15"/>
  <c r="F101" i="15"/>
  <c r="E101" i="15"/>
  <c r="D101" i="15"/>
  <c r="H99" i="15"/>
  <c r="G99" i="15"/>
  <c r="F99" i="15"/>
  <c r="E99" i="15"/>
  <c r="D99" i="15"/>
  <c r="H98" i="15"/>
  <c r="G98" i="15"/>
  <c r="F98" i="15"/>
  <c r="E98" i="15"/>
  <c r="D98" i="15"/>
  <c r="M88" i="15"/>
  <c r="N88" i="15" s="1"/>
  <c r="O88" i="15" s="1"/>
  <c r="M87" i="15"/>
  <c r="N87" i="15" s="1"/>
  <c r="O87" i="15" s="1"/>
  <c r="B87" i="15"/>
  <c r="E51" i="15"/>
  <c r="D51" i="15"/>
  <c r="G50" i="15"/>
  <c r="F50" i="15"/>
  <c r="E50" i="15"/>
  <c r="D50" i="15"/>
  <c r="G49" i="15"/>
  <c r="F49" i="15"/>
  <c r="E49" i="15"/>
  <c r="D49" i="15"/>
  <c r="H44" i="15"/>
  <c r="G44" i="15"/>
  <c r="F44" i="15"/>
  <c r="E44" i="15"/>
  <c r="D44" i="15"/>
  <c r="H43" i="15"/>
  <c r="G43" i="15"/>
  <c r="F43" i="15"/>
  <c r="E43" i="15"/>
  <c r="D43" i="15"/>
  <c r="D42" i="15"/>
  <c r="D85" i="15" s="1"/>
  <c r="D93" i="15" s="1"/>
  <c r="D40" i="15"/>
  <c r="G33" i="15"/>
  <c r="G51" i="15" s="1"/>
  <c r="F33" i="15"/>
  <c r="F51" i="15" s="1"/>
  <c r="E33" i="15"/>
  <c r="D33" i="15"/>
  <c r="H29" i="15"/>
  <c r="G29" i="15"/>
  <c r="F29" i="15"/>
  <c r="E29" i="15"/>
  <c r="D29" i="15"/>
  <c r="H23" i="15"/>
  <c r="I23" i="15" s="1"/>
  <c r="G23" i="15"/>
  <c r="F23" i="15"/>
  <c r="E23" i="15"/>
  <c r="D23" i="15"/>
  <c r="F22" i="15"/>
  <c r="F42" i="15" s="1"/>
  <c r="F85" i="15" s="1"/>
  <c r="F93" i="15" s="1"/>
  <c r="E22" i="15"/>
  <c r="E42" i="15" s="1"/>
  <c r="E85" i="15" s="1"/>
  <c r="E93" i="15" s="1"/>
  <c r="G20" i="15"/>
  <c r="C40" i="15" s="1"/>
  <c r="C20" i="15"/>
  <c r="G19" i="15"/>
  <c r="C19" i="15"/>
  <c r="C12" i="15"/>
  <c r="C11" i="15"/>
  <c r="H32" i="15" s="1"/>
  <c r="C10" i="15"/>
  <c r="H31" i="15" s="1"/>
  <c r="H49" i="15" s="1"/>
  <c r="I49" i="15" s="1"/>
  <c r="C9" i="15"/>
  <c r="C8" i="15"/>
  <c r="C7" i="15"/>
  <c r="C6" i="15"/>
  <c r="C5" i="15"/>
  <c r="C4" i="15"/>
  <c r="I39" i="12"/>
  <c r="G38" i="12"/>
  <c r="F38" i="12"/>
  <c r="E38" i="12"/>
  <c r="I37" i="12"/>
  <c r="I36" i="12"/>
  <c r="I35" i="12"/>
  <c r="I34" i="12"/>
  <c r="I33" i="12"/>
  <c r="I32" i="12"/>
  <c r="I31" i="12"/>
  <c r="I30" i="12"/>
  <c r="G29" i="12"/>
  <c r="I28" i="12"/>
  <c r="I27" i="12"/>
  <c r="I26" i="12"/>
  <c r="I25" i="12"/>
  <c r="I24" i="12"/>
  <c r="H23" i="12"/>
  <c r="G23" i="12"/>
  <c r="F23" i="12"/>
  <c r="E23" i="12"/>
  <c r="I22" i="12"/>
  <c r="I21" i="12"/>
  <c r="I20" i="12"/>
  <c r="I19" i="12"/>
  <c r="I18" i="12"/>
  <c r="I17" i="12"/>
  <c r="G16" i="12"/>
  <c r="F16" i="12"/>
  <c r="I14" i="12"/>
  <c r="I13" i="12"/>
  <c r="G10" i="12"/>
  <c r="F10" i="12"/>
  <c r="I9" i="12"/>
  <c r="I8" i="12"/>
  <c r="J102" i="11"/>
  <c r="I102" i="11"/>
  <c r="H102" i="11"/>
  <c r="G102" i="11"/>
  <c r="F102" i="11"/>
  <c r="E102" i="11"/>
  <c r="D102" i="11"/>
  <c r="H100" i="11"/>
  <c r="G100" i="11"/>
  <c r="F100" i="11"/>
  <c r="E100" i="11"/>
  <c r="D100" i="11"/>
  <c r="H99" i="11"/>
  <c r="G99" i="11"/>
  <c r="F99" i="11"/>
  <c r="E99" i="11"/>
  <c r="D99" i="11"/>
  <c r="L90" i="11"/>
  <c r="M90" i="11" s="1"/>
  <c r="N90" i="11" s="1"/>
  <c r="O90" i="11" s="1"/>
  <c r="K90" i="11"/>
  <c r="K89" i="11"/>
  <c r="L89" i="11" s="1"/>
  <c r="M89" i="11" s="1"/>
  <c r="N89" i="11" s="1"/>
  <c r="O89" i="11" s="1"/>
  <c r="B89" i="11"/>
  <c r="D87" i="11"/>
  <c r="D95" i="11" s="1"/>
  <c r="D53" i="11"/>
  <c r="G52" i="11"/>
  <c r="F52" i="11"/>
  <c r="E52" i="11"/>
  <c r="D52" i="11"/>
  <c r="G51" i="11"/>
  <c r="F51" i="11"/>
  <c r="E51" i="11"/>
  <c r="D51" i="11"/>
  <c r="H46" i="11"/>
  <c r="G46" i="11"/>
  <c r="F46" i="11"/>
  <c r="E46" i="11"/>
  <c r="D46" i="11"/>
  <c r="H45" i="11"/>
  <c r="G45" i="11"/>
  <c r="F45" i="11"/>
  <c r="E45" i="11"/>
  <c r="D45" i="11"/>
  <c r="H44" i="11"/>
  <c r="G44" i="11"/>
  <c r="F44" i="11"/>
  <c r="E44" i="11"/>
  <c r="D44" i="11"/>
  <c r="E43" i="11"/>
  <c r="E87" i="11" s="1"/>
  <c r="E95" i="11" s="1"/>
  <c r="D43" i="11"/>
  <c r="D42" i="11"/>
  <c r="C42" i="11"/>
  <c r="D41" i="11"/>
  <c r="G34" i="11"/>
  <c r="G53" i="11" s="1"/>
  <c r="F34" i="11"/>
  <c r="F53" i="11" s="1"/>
  <c r="E34" i="11"/>
  <c r="E53" i="11" s="1"/>
  <c r="D34" i="11"/>
  <c r="H30" i="11"/>
  <c r="G30" i="11"/>
  <c r="F30" i="11"/>
  <c r="E30" i="11"/>
  <c r="D30" i="11"/>
  <c r="H23" i="11"/>
  <c r="G23" i="11"/>
  <c r="F23" i="11"/>
  <c r="E23" i="11"/>
  <c r="D23" i="11"/>
  <c r="G22" i="11"/>
  <c r="G43" i="11" s="1"/>
  <c r="G87" i="11" s="1"/>
  <c r="G95" i="11" s="1"/>
  <c r="F22" i="11"/>
  <c r="F43" i="11" s="1"/>
  <c r="F87" i="11" s="1"/>
  <c r="F95" i="11" s="1"/>
  <c r="E22" i="11"/>
  <c r="C20" i="11"/>
  <c r="G19" i="11"/>
  <c r="C19" i="11"/>
  <c r="I23" i="11" s="1"/>
  <c r="G18" i="11"/>
  <c r="C41" i="11" s="1"/>
  <c r="C12" i="11"/>
  <c r="C11" i="11"/>
  <c r="H33" i="11" s="1"/>
  <c r="C10" i="11"/>
  <c r="H32" i="11" s="1"/>
  <c r="H51" i="11" s="1"/>
  <c r="I51" i="11" s="1"/>
  <c r="J51" i="11" s="1"/>
  <c r="K51" i="11" s="1"/>
  <c r="L51" i="11" s="1"/>
  <c r="C9" i="11"/>
  <c r="C8" i="11"/>
  <c r="C7" i="11"/>
  <c r="C6" i="11"/>
  <c r="C5" i="11"/>
  <c r="C4" i="11"/>
  <c r="F55" i="10"/>
  <c r="D55" i="10"/>
  <c r="G54" i="10"/>
  <c r="F54" i="10"/>
  <c r="E54" i="10"/>
  <c r="D54" i="10"/>
  <c r="G53" i="10"/>
  <c r="F53" i="10"/>
  <c r="E53" i="10"/>
  <c r="D53" i="10"/>
  <c r="F47" i="10"/>
  <c r="E47" i="10"/>
  <c r="H46" i="10"/>
  <c r="G46" i="10"/>
  <c r="F46" i="10"/>
  <c r="E46" i="10"/>
  <c r="E49" i="10" s="1"/>
  <c r="E50" i="10" s="1"/>
  <c r="D46" i="10"/>
  <c r="H45" i="10"/>
  <c r="G45" i="10"/>
  <c r="F45" i="10"/>
  <c r="E45" i="10"/>
  <c r="D45" i="10"/>
  <c r="D43" i="10"/>
  <c r="D41" i="10"/>
  <c r="G34" i="10"/>
  <c r="G55" i="10" s="1"/>
  <c r="F34" i="10"/>
  <c r="E34" i="10"/>
  <c r="E55" i="10" s="1"/>
  <c r="H31" i="10"/>
  <c r="G31" i="10"/>
  <c r="F31" i="10"/>
  <c r="E31" i="10"/>
  <c r="D31" i="10"/>
  <c r="K25" i="10"/>
  <c r="L25" i="10" s="1"/>
  <c r="M25" i="10" s="1"/>
  <c r="N25" i="10" s="1"/>
  <c r="O25" i="10" s="1"/>
  <c r="J25" i="10"/>
  <c r="I24" i="10"/>
  <c r="I44" i="10" s="1"/>
  <c r="H24" i="10"/>
  <c r="H44" i="10" s="1"/>
  <c r="G24" i="10"/>
  <c r="G44" i="10" s="1"/>
  <c r="F24" i="10"/>
  <c r="F44" i="10" s="1"/>
  <c r="E24" i="10"/>
  <c r="E44" i="10" s="1"/>
  <c r="D24" i="10"/>
  <c r="D44" i="10" s="1"/>
  <c r="E23" i="10"/>
  <c r="E43" i="10" s="1"/>
  <c r="C21" i="10"/>
  <c r="G20" i="10"/>
  <c r="C41" i="10" s="1"/>
  <c r="D48" i="10" s="1"/>
  <c r="E48" i="10" s="1"/>
  <c r="F48" i="10" s="1"/>
  <c r="G48" i="10" s="1"/>
  <c r="H48" i="10" s="1"/>
  <c r="I48" i="10" s="1"/>
  <c r="J48" i="10" s="1"/>
  <c r="K48" i="10" s="1"/>
  <c r="L48" i="10" s="1"/>
  <c r="M48" i="10" s="1"/>
  <c r="N48" i="10" s="1"/>
  <c r="O48" i="10" s="1"/>
  <c r="G19" i="10"/>
  <c r="D16" i="10"/>
  <c r="D15" i="10"/>
  <c r="D14" i="10"/>
  <c r="C12" i="10"/>
  <c r="C11" i="10"/>
  <c r="H33" i="10" s="1"/>
  <c r="C10" i="10"/>
  <c r="H32" i="10" s="1"/>
  <c r="H53" i="10" s="1"/>
  <c r="C9" i="10"/>
  <c r="C8" i="10"/>
  <c r="C7" i="10"/>
  <c r="C6" i="10"/>
  <c r="C5" i="10"/>
  <c r="C4" i="10"/>
  <c r="F54" i="9"/>
  <c r="E54" i="9"/>
  <c r="D54" i="9"/>
  <c r="G53" i="9"/>
  <c r="F53" i="9"/>
  <c r="E53" i="9"/>
  <c r="D53" i="9"/>
  <c r="G52" i="9"/>
  <c r="F52" i="9"/>
  <c r="E52" i="9"/>
  <c r="D52" i="9"/>
  <c r="H46" i="9"/>
  <c r="I46" i="9" s="1"/>
  <c r="J46" i="9" s="1"/>
  <c r="K46" i="9" s="1"/>
  <c r="L46" i="9" s="1"/>
  <c r="M46" i="9" s="1"/>
  <c r="N46" i="9" s="1"/>
  <c r="O46" i="9" s="1"/>
  <c r="H45" i="9"/>
  <c r="G45" i="9"/>
  <c r="H44" i="9"/>
  <c r="G44" i="9"/>
  <c r="I43" i="9"/>
  <c r="D42" i="9"/>
  <c r="D40" i="9"/>
  <c r="C40" i="9"/>
  <c r="G47" i="9" s="1"/>
  <c r="G33" i="9"/>
  <c r="G54" i="9" s="1"/>
  <c r="H31" i="9"/>
  <c r="H52" i="9" s="1"/>
  <c r="I52" i="9" s="1"/>
  <c r="H29" i="9"/>
  <c r="G29" i="9"/>
  <c r="I23" i="9"/>
  <c r="I25" i="9" s="1"/>
  <c r="H23" i="9"/>
  <c r="H43" i="9" s="1"/>
  <c r="G23" i="9"/>
  <c r="G43" i="9" s="1"/>
  <c r="E22" i="9"/>
  <c r="E42" i="9" s="1"/>
  <c r="C20" i="9"/>
  <c r="G19" i="9"/>
  <c r="G18" i="9"/>
  <c r="U14" i="9"/>
  <c r="U15" i="9" s="1"/>
  <c r="C12" i="9"/>
  <c r="U11" i="9"/>
  <c r="U12" i="9" s="1"/>
  <c r="C11" i="9"/>
  <c r="H32" i="9" s="1"/>
  <c r="C10" i="9"/>
  <c r="C9" i="9"/>
  <c r="C8" i="9"/>
  <c r="C7" i="9"/>
  <c r="C6" i="9"/>
  <c r="C5" i="9"/>
  <c r="C4" i="9"/>
  <c r="R59" i="8"/>
  <c r="Q59" i="8"/>
  <c r="P59" i="8"/>
  <c r="P60" i="8" s="1"/>
  <c r="L59" i="8"/>
  <c r="K59" i="8"/>
  <c r="J59" i="8"/>
  <c r="J60" i="8" s="1"/>
  <c r="G59" i="8"/>
  <c r="F59" i="8"/>
  <c r="E59" i="8"/>
  <c r="E60" i="8" s="1"/>
  <c r="S58" i="8"/>
  <c r="M58" i="8"/>
  <c r="H58" i="8"/>
  <c r="S57" i="8"/>
  <c r="T41" i="8" s="1"/>
  <c r="M57" i="8"/>
  <c r="H57" i="8"/>
  <c r="S56" i="8"/>
  <c r="T40" i="8" s="1"/>
  <c r="M56" i="8"/>
  <c r="H56" i="8"/>
  <c r="M55" i="8"/>
  <c r="H55" i="8"/>
  <c r="S54" i="8"/>
  <c r="T49" i="8" s="1"/>
  <c r="M54" i="8"/>
  <c r="H54" i="8"/>
  <c r="S53" i="8"/>
  <c r="T48" i="8" s="1"/>
  <c r="M53" i="8"/>
  <c r="H53" i="8"/>
  <c r="S52" i="8"/>
  <c r="M52" i="8"/>
  <c r="H52" i="8"/>
  <c r="S51" i="8"/>
  <c r="M51" i="8"/>
  <c r="H51" i="8"/>
  <c r="M50" i="8"/>
  <c r="H50" i="8"/>
  <c r="S49" i="8"/>
  <c r="M49" i="8"/>
  <c r="H49" i="8"/>
  <c r="S48" i="8"/>
  <c r="T43" i="8" s="1"/>
  <c r="M48" i="8"/>
  <c r="H48" i="8"/>
  <c r="T47" i="8"/>
  <c r="S47" i="8"/>
  <c r="T39" i="8" s="1"/>
  <c r="M47" i="8"/>
  <c r="H47" i="8"/>
  <c r="T46" i="8"/>
  <c r="S46" i="8"/>
  <c r="T38" i="8" s="1"/>
  <c r="M46" i="8"/>
  <c r="H46" i="8"/>
  <c r="T45" i="8"/>
  <c r="S45" i="8"/>
  <c r="T37" i="8" s="1"/>
  <c r="M45" i="8"/>
  <c r="H45" i="8"/>
  <c r="T44" i="8"/>
  <c r="S44" i="8"/>
  <c r="T36" i="8" s="1"/>
  <c r="M44" i="8"/>
  <c r="H44" i="8"/>
  <c r="S43" i="8"/>
  <c r="T35" i="8" s="1"/>
  <c r="M43" i="8"/>
  <c r="H43" i="8"/>
  <c r="T42" i="8"/>
  <c r="S41" i="8"/>
  <c r="T34" i="8" s="1"/>
  <c r="M41" i="8"/>
  <c r="H41" i="8"/>
  <c r="S40" i="8"/>
  <c r="M40" i="8"/>
  <c r="H40" i="8"/>
  <c r="S39" i="8"/>
  <c r="Q39" i="8"/>
  <c r="K39" i="8"/>
  <c r="M39" i="8" s="1"/>
  <c r="F39" i="8"/>
  <c r="H39" i="8" s="1"/>
  <c r="S38" i="8"/>
  <c r="M38" i="8"/>
  <c r="H38" i="8"/>
  <c r="R37" i="8"/>
  <c r="Q37" i="8"/>
  <c r="L37" i="8"/>
  <c r="K37" i="8"/>
  <c r="G37" i="8"/>
  <c r="F37" i="8"/>
  <c r="S36" i="8"/>
  <c r="M36" i="8"/>
  <c r="H36" i="8"/>
  <c r="S35" i="8"/>
  <c r="T31" i="8" s="1"/>
  <c r="M35" i="8"/>
  <c r="H35" i="8"/>
  <c r="S34" i="8"/>
  <c r="T30" i="8" s="1"/>
  <c r="M34" i="8"/>
  <c r="H34" i="8"/>
  <c r="T33" i="8"/>
  <c r="S33" i="8"/>
  <c r="T29" i="8" s="1"/>
  <c r="M33" i="8"/>
  <c r="H33" i="8"/>
  <c r="T32" i="8"/>
  <c r="S32" i="8"/>
  <c r="T28" i="8" s="1"/>
  <c r="M32" i="8"/>
  <c r="H32" i="8"/>
  <c r="S31" i="8"/>
  <c r="T27" i="8" s="1"/>
  <c r="M31" i="8"/>
  <c r="H31" i="8"/>
  <c r="S30" i="8"/>
  <c r="M30" i="8"/>
  <c r="H30" i="8"/>
  <c r="S29" i="8"/>
  <c r="T25" i="8" s="1"/>
  <c r="M29" i="8"/>
  <c r="M37" i="8" s="1"/>
  <c r="H29" i="8"/>
  <c r="Q28" i="8"/>
  <c r="S28" i="8" s="1"/>
  <c r="K28" i="8"/>
  <c r="M28" i="8" s="1"/>
  <c r="F28" i="8"/>
  <c r="H28" i="8" s="1"/>
  <c r="S27" i="8"/>
  <c r="T24" i="8" s="1"/>
  <c r="M27" i="8"/>
  <c r="H27" i="8"/>
  <c r="T26" i="8"/>
  <c r="S26" i="8"/>
  <c r="T23" i="8" s="1"/>
  <c r="M26" i="8"/>
  <c r="H26" i="8"/>
  <c r="R25" i="8"/>
  <c r="S25" i="8" s="1"/>
  <c r="Q25" i="8"/>
  <c r="L25" i="8"/>
  <c r="K25" i="8"/>
  <c r="G25" i="8"/>
  <c r="F25" i="8"/>
  <c r="S24" i="8"/>
  <c r="T17" i="8" s="1"/>
  <c r="M24" i="8"/>
  <c r="H24" i="8"/>
  <c r="S23" i="8"/>
  <c r="M23" i="8"/>
  <c r="H23" i="8"/>
  <c r="Q22" i="8"/>
  <c r="K22" i="8"/>
  <c r="F22" i="8"/>
  <c r="S21" i="8"/>
  <c r="T22" i="8" s="1"/>
  <c r="M21" i="8"/>
  <c r="H21" i="8"/>
  <c r="S20" i="8"/>
  <c r="T21" i="8" s="1"/>
  <c r="M20" i="8"/>
  <c r="H20" i="8"/>
  <c r="S19" i="8"/>
  <c r="T20" i="8" s="1"/>
  <c r="M19" i="8"/>
  <c r="H19" i="8"/>
  <c r="S18" i="8"/>
  <c r="T19" i="8" s="1"/>
  <c r="M18" i="8"/>
  <c r="H18" i="8"/>
  <c r="S17" i="8"/>
  <c r="T18" i="8" s="1"/>
  <c r="M17" i="8"/>
  <c r="H17" i="8"/>
  <c r="T16" i="8"/>
  <c r="Q16" i="8"/>
  <c r="S16" i="8" s="1"/>
  <c r="K16" i="8"/>
  <c r="F16" i="8"/>
  <c r="S15" i="8"/>
  <c r="T15" i="8" s="1"/>
  <c r="M15" i="8"/>
  <c r="H15" i="8"/>
  <c r="S14" i="8"/>
  <c r="T14" i="8" s="1"/>
  <c r="M14" i="8"/>
  <c r="H14" i="8"/>
  <c r="S13" i="8"/>
  <c r="T13" i="8" s="1"/>
  <c r="M13" i="8"/>
  <c r="H13" i="8"/>
  <c r="S12" i="8"/>
  <c r="T12" i="8" s="1"/>
  <c r="M12" i="8"/>
  <c r="H12" i="8"/>
  <c r="S11" i="8"/>
  <c r="T11" i="8" s="1"/>
  <c r="M11" i="8"/>
  <c r="H11" i="8"/>
  <c r="S10" i="8"/>
  <c r="T10" i="8" s="1"/>
  <c r="M10" i="8"/>
  <c r="H10" i="8"/>
  <c r="E29" i="7"/>
  <c r="H40" i="12" l="1"/>
  <c r="I16" i="12"/>
  <c r="I29" i="12"/>
  <c r="J23" i="18"/>
  <c r="I25" i="18"/>
  <c r="I43" i="18"/>
  <c r="M51" i="18"/>
  <c r="L54" i="18"/>
  <c r="H33" i="18"/>
  <c r="H53" i="18" s="1"/>
  <c r="H52" i="18"/>
  <c r="I52" i="18" s="1"/>
  <c r="J52" i="18" s="1"/>
  <c r="K52" i="18" s="1"/>
  <c r="E46" i="18"/>
  <c r="D47" i="18"/>
  <c r="I22" i="18"/>
  <c r="J22" i="18" s="1"/>
  <c r="K22" i="18" s="1"/>
  <c r="L22" i="18" s="1"/>
  <c r="M22" i="18" s="1"/>
  <c r="N22" i="18" s="1"/>
  <c r="O22" i="18" s="1"/>
  <c r="I25" i="17"/>
  <c r="J23" i="17"/>
  <c r="J49" i="17"/>
  <c r="I52" i="17"/>
  <c r="H46" i="17"/>
  <c r="F45" i="17"/>
  <c r="F46" i="17" s="1"/>
  <c r="H45" i="17"/>
  <c r="I45" i="17" s="1"/>
  <c r="J45" i="17" s="1"/>
  <c r="K45" i="17" s="1"/>
  <c r="L45" i="17" s="1"/>
  <c r="M45" i="17" s="1"/>
  <c r="N45" i="17" s="1"/>
  <c r="O45" i="17" s="1"/>
  <c r="G45" i="17"/>
  <c r="G46" i="17" s="1"/>
  <c r="E46" i="17"/>
  <c r="H22" i="17"/>
  <c r="H50" i="17"/>
  <c r="E102" i="15"/>
  <c r="E103" i="15" s="1"/>
  <c r="I25" i="15"/>
  <c r="J23" i="15"/>
  <c r="E45" i="15"/>
  <c r="E100" i="15" s="1"/>
  <c r="H45" i="15"/>
  <c r="G45" i="15"/>
  <c r="G100" i="15" s="1"/>
  <c r="G102" i="15" s="1"/>
  <c r="G103" i="15" s="1"/>
  <c r="F45" i="15"/>
  <c r="F100" i="15" s="1"/>
  <c r="F102" i="15" s="1"/>
  <c r="F103" i="15" s="1"/>
  <c r="D45" i="15"/>
  <c r="D100" i="15" s="1"/>
  <c r="D102" i="15" s="1"/>
  <c r="D103" i="15" s="1"/>
  <c r="J49" i="15"/>
  <c r="I52" i="15"/>
  <c r="H33" i="15"/>
  <c r="H51" i="15" s="1"/>
  <c r="H50" i="15"/>
  <c r="I50" i="15" s="1"/>
  <c r="G22" i="15"/>
  <c r="I38" i="12"/>
  <c r="I10" i="12"/>
  <c r="F40" i="12"/>
  <c r="G40" i="12"/>
  <c r="E40" i="12"/>
  <c r="I23" i="12"/>
  <c r="H47" i="11"/>
  <c r="G47" i="11"/>
  <c r="F47" i="11"/>
  <c r="F101" i="11" s="1"/>
  <c r="D47" i="11"/>
  <c r="D101" i="11" s="1"/>
  <c r="E47" i="11"/>
  <c r="J23" i="11"/>
  <c r="I25" i="11"/>
  <c r="D103" i="11"/>
  <c r="D104" i="11" s="1"/>
  <c r="F103" i="11"/>
  <c r="F104" i="11" s="1"/>
  <c r="L54" i="11"/>
  <c r="M51" i="11"/>
  <c r="H34" i="11"/>
  <c r="H53" i="11" s="1"/>
  <c r="H52" i="11"/>
  <c r="I52" i="11" s="1"/>
  <c r="J52" i="11" s="1"/>
  <c r="K52" i="11" s="1"/>
  <c r="L52" i="11" s="1"/>
  <c r="M52" i="11" s="1"/>
  <c r="N52" i="11" s="1"/>
  <c r="O52" i="11" s="1"/>
  <c r="H22" i="11"/>
  <c r="F49" i="10"/>
  <c r="F50" i="10" s="1"/>
  <c r="I53" i="10"/>
  <c r="H54" i="10"/>
  <c r="H34" i="10"/>
  <c r="H55" i="10" s="1"/>
  <c r="I55" i="10" s="1"/>
  <c r="J55" i="10" s="1"/>
  <c r="K55" i="10" s="1"/>
  <c r="L55" i="10" s="1"/>
  <c r="M55" i="10" s="1"/>
  <c r="N55" i="10" s="1"/>
  <c r="O55" i="10" s="1"/>
  <c r="D49" i="10"/>
  <c r="D50" i="10" s="1"/>
  <c r="F23" i="10"/>
  <c r="J24" i="10"/>
  <c r="G47" i="10"/>
  <c r="I28" i="10"/>
  <c r="I26" i="10"/>
  <c r="H53" i="9"/>
  <c r="I53" i="9" s="1"/>
  <c r="J53" i="9" s="1"/>
  <c r="K53" i="9" s="1"/>
  <c r="L53" i="9" s="1"/>
  <c r="M53" i="9" s="1"/>
  <c r="N53" i="9" s="1"/>
  <c r="O53" i="9" s="1"/>
  <c r="H33" i="9"/>
  <c r="H54" i="9" s="1"/>
  <c r="I27" i="9"/>
  <c r="I44" i="9"/>
  <c r="I26" i="9"/>
  <c r="I45" i="9" s="1"/>
  <c r="J52" i="9"/>
  <c r="I55" i="9"/>
  <c r="G48" i="9"/>
  <c r="G49" i="9" s="1"/>
  <c r="H47" i="9"/>
  <c r="J23" i="9"/>
  <c r="F22" i="9"/>
  <c r="G60" i="8"/>
  <c r="M22" i="8"/>
  <c r="S22" i="8"/>
  <c r="H25" i="8"/>
  <c r="M59" i="8"/>
  <c r="K60" i="8"/>
  <c r="H59" i="8"/>
  <c r="S59" i="8"/>
  <c r="S60" i="8" s="1"/>
  <c r="L60" i="8"/>
  <c r="S37" i="8"/>
  <c r="H22" i="8"/>
  <c r="M25" i="8"/>
  <c r="Q60" i="8"/>
  <c r="H16" i="8"/>
  <c r="R60" i="8"/>
  <c r="M16" i="8"/>
  <c r="H37" i="8"/>
  <c r="F60" i="8"/>
  <c r="I40" i="12" l="1"/>
  <c r="J25" i="18"/>
  <c r="J43" i="18"/>
  <c r="K23" i="18"/>
  <c r="F46" i="18"/>
  <c r="E47" i="18"/>
  <c r="M52" i="18"/>
  <c r="L52" i="18"/>
  <c r="M54" i="18"/>
  <c r="N51" i="18"/>
  <c r="N52" i="18" s="1"/>
  <c r="D48" i="18"/>
  <c r="I53" i="18"/>
  <c r="I26" i="18"/>
  <c r="I44" i="18" s="1"/>
  <c r="I27" i="18"/>
  <c r="I26" i="17"/>
  <c r="I44" i="17" s="1"/>
  <c r="I27" i="17"/>
  <c r="I43" i="17"/>
  <c r="I46" i="17" s="1"/>
  <c r="J25" i="17"/>
  <c r="K23" i="17"/>
  <c r="J50" i="17"/>
  <c r="I50" i="17"/>
  <c r="I51" i="17" s="1"/>
  <c r="K49" i="17"/>
  <c r="J52" i="17"/>
  <c r="H42" i="17"/>
  <c r="I42" i="17" s="1"/>
  <c r="J42" i="17" s="1"/>
  <c r="K42" i="17" s="1"/>
  <c r="L42" i="17" s="1"/>
  <c r="M42" i="17" s="1"/>
  <c r="N42" i="17" s="1"/>
  <c r="O42" i="17" s="1"/>
  <c r="I22" i="17"/>
  <c r="J22" i="17" s="1"/>
  <c r="K22" i="17" s="1"/>
  <c r="L22" i="17" s="1"/>
  <c r="M22" i="17" s="1"/>
  <c r="N22" i="17" s="1"/>
  <c r="O22" i="17" s="1"/>
  <c r="I27" i="15"/>
  <c r="I51" i="15"/>
  <c r="I43" i="15"/>
  <c r="I98" i="15"/>
  <c r="I99" i="15" s="1"/>
  <c r="I26" i="15"/>
  <c r="I44" i="15" s="1"/>
  <c r="K49" i="15"/>
  <c r="J52" i="15"/>
  <c r="J50" i="15"/>
  <c r="K23" i="15"/>
  <c r="J25" i="15"/>
  <c r="G46" i="15"/>
  <c r="G95" i="15" s="1"/>
  <c r="G105" i="15" s="1"/>
  <c r="D46" i="15"/>
  <c r="D95" i="15" s="1"/>
  <c r="D105" i="15" s="1"/>
  <c r="I45" i="15"/>
  <c r="J45" i="15" s="1"/>
  <c r="K45" i="15" s="1"/>
  <c r="L45" i="15" s="1"/>
  <c r="M45" i="15" s="1"/>
  <c r="N45" i="15" s="1"/>
  <c r="O45" i="15" s="1"/>
  <c r="H100" i="15"/>
  <c r="H102" i="15" s="1"/>
  <c r="H103" i="15" s="1"/>
  <c r="H46" i="15"/>
  <c r="H95" i="15" s="1"/>
  <c r="H105" i="15" s="1"/>
  <c r="F46" i="15"/>
  <c r="F95" i="15" s="1"/>
  <c r="F105" i="15" s="1"/>
  <c r="G42" i="15"/>
  <c r="G85" i="15" s="1"/>
  <c r="G93" i="15" s="1"/>
  <c r="H22" i="15"/>
  <c r="E46" i="15"/>
  <c r="E95" i="15" s="1"/>
  <c r="E105" i="15" s="1"/>
  <c r="I28" i="11"/>
  <c r="I26" i="11"/>
  <c r="I44" i="11"/>
  <c r="I101" i="11"/>
  <c r="I103" i="11" s="1"/>
  <c r="I104" i="11" s="1"/>
  <c r="I99" i="11"/>
  <c r="I53" i="11"/>
  <c r="N51" i="11"/>
  <c r="M54" i="11"/>
  <c r="J25" i="11"/>
  <c r="K23" i="11"/>
  <c r="E101" i="11"/>
  <c r="E103" i="11" s="1"/>
  <c r="E104" i="11" s="1"/>
  <c r="E48" i="11"/>
  <c r="E97" i="11" s="1"/>
  <c r="E106" i="11" s="1"/>
  <c r="H43" i="11"/>
  <c r="I22" i="11"/>
  <c r="J22" i="11" s="1"/>
  <c r="K22" i="11" s="1"/>
  <c r="L22" i="11" s="1"/>
  <c r="M22" i="11" s="1"/>
  <c r="N22" i="11" s="1"/>
  <c r="O22" i="11" s="1"/>
  <c r="F48" i="11"/>
  <c r="F97" i="11" s="1"/>
  <c r="F106" i="11" s="1"/>
  <c r="G101" i="11"/>
  <c r="G103" i="11" s="1"/>
  <c r="G104" i="11" s="1"/>
  <c r="G48" i="11"/>
  <c r="G97" i="11" s="1"/>
  <c r="D48" i="11"/>
  <c r="D97" i="11" s="1"/>
  <c r="D106" i="11" s="1"/>
  <c r="H48" i="11"/>
  <c r="H97" i="11" s="1"/>
  <c r="I47" i="11"/>
  <c r="J47" i="11" s="1"/>
  <c r="K47" i="11" s="1"/>
  <c r="L47" i="11" s="1"/>
  <c r="M47" i="11" s="1"/>
  <c r="N47" i="11" s="1"/>
  <c r="O47" i="11" s="1"/>
  <c r="H101" i="11"/>
  <c r="H103" i="11" s="1"/>
  <c r="H104" i="11" s="1"/>
  <c r="G23" i="10"/>
  <c r="F43" i="10"/>
  <c r="I54" i="10"/>
  <c r="I45" i="10"/>
  <c r="I27" i="10"/>
  <c r="I46" i="10" s="1"/>
  <c r="J26" i="10"/>
  <c r="J28" i="10"/>
  <c r="K24" i="10"/>
  <c r="J44" i="10"/>
  <c r="H47" i="10"/>
  <c r="G49" i="10"/>
  <c r="G50" i="10" s="1"/>
  <c r="J25" i="9"/>
  <c r="J43" i="9"/>
  <c r="K23" i="9"/>
  <c r="H48" i="9"/>
  <c r="H49" i="9" s="1"/>
  <c r="I47" i="9"/>
  <c r="K52" i="9"/>
  <c r="J55" i="9"/>
  <c r="G22" i="9"/>
  <c r="F42" i="9"/>
  <c r="I54" i="9"/>
  <c r="H60" i="8"/>
  <c r="M60" i="8"/>
  <c r="K25" i="18" l="1"/>
  <c r="L23" i="18"/>
  <c r="K43" i="18"/>
  <c r="G46" i="18"/>
  <c r="F47" i="18"/>
  <c r="N54" i="18"/>
  <c r="O51" i="18"/>
  <c r="J53" i="18"/>
  <c r="J26" i="18"/>
  <c r="J44" i="18" s="1"/>
  <c r="J27" i="18"/>
  <c r="E48" i="18"/>
  <c r="J26" i="17"/>
  <c r="J44" i="17" s="1"/>
  <c r="J27" i="17"/>
  <c r="J51" i="17"/>
  <c r="J43" i="17"/>
  <c r="J46" i="17" s="1"/>
  <c r="L49" i="17"/>
  <c r="K52" i="17"/>
  <c r="L23" i="17"/>
  <c r="K25" i="17"/>
  <c r="K50" i="17"/>
  <c r="I46" i="15"/>
  <c r="I95" i="15" s="1"/>
  <c r="K52" i="15"/>
  <c r="K50" i="15"/>
  <c r="L49" i="15"/>
  <c r="I22" i="15"/>
  <c r="J22" i="15" s="1"/>
  <c r="K22" i="15" s="1"/>
  <c r="L22" i="15" s="1"/>
  <c r="M22" i="15" s="1"/>
  <c r="N22" i="15" s="1"/>
  <c r="O22" i="15" s="1"/>
  <c r="H42" i="15"/>
  <c r="J26" i="15"/>
  <c r="J44" i="15" s="1"/>
  <c r="J51" i="15"/>
  <c r="J43" i="15"/>
  <c r="J46" i="15" s="1"/>
  <c r="J95" i="15" s="1"/>
  <c r="J105" i="15" s="1"/>
  <c r="J100" i="15"/>
  <c r="J102" i="15" s="1"/>
  <c r="J103" i="15" s="1"/>
  <c r="J98" i="15"/>
  <c r="J99" i="15" s="1"/>
  <c r="J27" i="15"/>
  <c r="L23" i="15"/>
  <c r="K25" i="15"/>
  <c r="I100" i="15"/>
  <c r="I102" i="15" s="1"/>
  <c r="I103" i="15" s="1"/>
  <c r="I48" i="11"/>
  <c r="I97" i="11" s="1"/>
  <c r="I106" i="11" s="1"/>
  <c r="O51" i="11"/>
  <c r="O54" i="11" s="1"/>
  <c r="N54" i="11"/>
  <c r="H87" i="11"/>
  <c r="H95" i="11" s="1"/>
  <c r="I43" i="11"/>
  <c r="K25" i="11"/>
  <c r="L23" i="11"/>
  <c r="I45" i="11"/>
  <c r="I100" i="11"/>
  <c r="H106" i="11"/>
  <c r="G106" i="11"/>
  <c r="J26" i="11"/>
  <c r="J44" i="11"/>
  <c r="J48" i="11" s="1"/>
  <c r="J97" i="11" s="1"/>
  <c r="J28" i="11"/>
  <c r="J101" i="11"/>
  <c r="J103" i="11" s="1"/>
  <c r="J104" i="11" s="1"/>
  <c r="J99" i="11"/>
  <c r="J53" i="11"/>
  <c r="H23" i="10"/>
  <c r="G43" i="10"/>
  <c r="J45" i="10"/>
  <c r="J54" i="10" s="1"/>
  <c r="J53" i="10" s="1"/>
  <c r="J27" i="10"/>
  <c r="J46" i="10" s="1"/>
  <c r="J49" i="10" s="1"/>
  <c r="J50" i="10" s="1"/>
  <c r="I47" i="10"/>
  <c r="J47" i="10" s="1"/>
  <c r="K47" i="10" s="1"/>
  <c r="L47" i="10" s="1"/>
  <c r="M47" i="10" s="1"/>
  <c r="N47" i="10" s="1"/>
  <c r="O47" i="10" s="1"/>
  <c r="H49" i="10"/>
  <c r="H50" i="10" s="1"/>
  <c r="K26" i="10"/>
  <c r="K28" i="10"/>
  <c r="L24" i="10"/>
  <c r="K44" i="10"/>
  <c r="K55" i="9"/>
  <c r="L52" i="9"/>
  <c r="K43" i="9"/>
  <c r="L23" i="9"/>
  <c r="K25" i="9"/>
  <c r="J26" i="9"/>
  <c r="J45" i="9" s="1"/>
  <c r="J27" i="9"/>
  <c r="J54" i="9"/>
  <c r="J44" i="9"/>
  <c r="G42" i="9"/>
  <c r="H22" i="9"/>
  <c r="J47" i="9"/>
  <c r="I48" i="9"/>
  <c r="I49" i="9" s="1"/>
  <c r="O54" i="18" l="1"/>
  <c r="O52" i="18"/>
  <c r="K53" i="18"/>
  <c r="K26" i="18"/>
  <c r="K44" i="18" s="1"/>
  <c r="K27" i="18"/>
  <c r="G47" i="18"/>
  <c r="G48" i="18" s="1"/>
  <c r="H46" i="18"/>
  <c r="L43" i="18"/>
  <c r="M23" i="18"/>
  <c r="L25" i="18"/>
  <c r="F48" i="18"/>
  <c r="K26" i="17"/>
  <c r="K44" i="17" s="1"/>
  <c r="K27" i="17"/>
  <c r="K51" i="17"/>
  <c r="K43" i="17"/>
  <c r="K46" i="17" s="1"/>
  <c r="M23" i="17"/>
  <c r="L25" i="17"/>
  <c r="M49" i="17"/>
  <c r="L52" i="17"/>
  <c r="L50" i="17"/>
  <c r="K51" i="15"/>
  <c r="K43" i="15"/>
  <c r="K46" i="15" s="1"/>
  <c r="K95" i="15" s="1"/>
  <c r="K100" i="15"/>
  <c r="K102" i="15" s="1"/>
  <c r="K103" i="15" s="1"/>
  <c r="K98" i="15"/>
  <c r="K99" i="15" s="1"/>
  <c r="K27" i="15"/>
  <c r="K26" i="15"/>
  <c r="K44" i="15" s="1"/>
  <c r="L52" i="15"/>
  <c r="M49" i="15"/>
  <c r="L50" i="15"/>
  <c r="H85" i="15"/>
  <c r="H93" i="15" s="1"/>
  <c r="I42" i="15"/>
  <c r="M23" i="15"/>
  <c r="L25" i="15"/>
  <c r="I105" i="15"/>
  <c r="K88" i="11"/>
  <c r="K91" i="11" s="1"/>
  <c r="K102" i="11" s="1"/>
  <c r="K26" i="11"/>
  <c r="K45" i="11" s="1"/>
  <c r="K44" i="11"/>
  <c r="K48" i="11" s="1"/>
  <c r="K97" i="11" s="1"/>
  <c r="K28" i="11"/>
  <c r="K101" i="11"/>
  <c r="K99" i="11"/>
  <c r="K100" i="11" s="1"/>
  <c r="K53" i="11"/>
  <c r="J100" i="11"/>
  <c r="J45" i="11"/>
  <c r="M23" i="11"/>
  <c r="L25" i="11"/>
  <c r="I87" i="11"/>
  <c r="I95" i="11" s="1"/>
  <c r="J43" i="11"/>
  <c r="J106" i="11"/>
  <c r="K45" i="10"/>
  <c r="K54" i="10" s="1"/>
  <c r="K27" i="10"/>
  <c r="K46" i="10" s="1"/>
  <c r="K49" i="10" s="1"/>
  <c r="K50" i="10" s="1"/>
  <c r="K53" i="10"/>
  <c r="K56" i="10" s="1"/>
  <c r="J56" i="10"/>
  <c r="I49" i="10"/>
  <c r="I50" i="10" s="1"/>
  <c r="L44" i="10"/>
  <c r="L28" i="10"/>
  <c r="M24" i="10"/>
  <c r="L26" i="10"/>
  <c r="I23" i="10"/>
  <c r="J23" i="10" s="1"/>
  <c r="K23" i="10" s="1"/>
  <c r="L23" i="10" s="1"/>
  <c r="M23" i="10" s="1"/>
  <c r="N23" i="10" s="1"/>
  <c r="O23" i="10" s="1"/>
  <c r="H43" i="10"/>
  <c r="I43" i="10" s="1"/>
  <c r="J43" i="10" s="1"/>
  <c r="K43" i="10" s="1"/>
  <c r="L43" i="10" s="1"/>
  <c r="M43" i="10" s="1"/>
  <c r="N43" i="10" s="1"/>
  <c r="O43" i="10" s="1"/>
  <c r="M52" i="9"/>
  <c r="L55" i="9"/>
  <c r="H42" i="9"/>
  <c r="I42" i="9" s="1"/>
  <c r="J42" i="9" s="1"/>
  <c r="K42" i="9" s="1"/>
  <c r="L42" i="9" s="1"/>
  <c r="M42" i="9" s="1"/>
  <c r="N42" i="9" s="1"/>
  <c r="O42" i="9" s="1"/>
  <c r="I22" i="9"/>
  <c r="J22" i="9" s="1"/>
  <c r="K22" i="9" s="1"/>
  <c r="L22" i="9" s="1"/>
  <c r="M22" i="9" s="1"/>
  <c r="N22" i="9" s="1"/>
  <c r="O22" i="9" s="1"/>
  <c r="K26" i="9"/>
  <c r="K45" i="9" s="1"/>
  <c r="K27" i="9"/>
  <c r="K54" i="9"/>
  <c r="K44" i="9"/>
  <c r="J48" i="9"/>
  <c r="J49" i="9" s="1"/>
  <c r="K47" i="9"/>
  <c r="L43" i="9"/>
  <c r="M23" i="9"/>
  <c r="L25" i="9"/>
  <c r="M25" i="18" l="1"/>
  <c r="M43" i="18"/>
  <c r="N23" i="18"/>
  <c r="H47" i="18"/>
  <c r="I46" i="18"/>
  <c r="L26" i="18"/>
  <c r="L44" i="18" s="1"/>
  <c r="L27" i="18"/>
  <c r="L53" i="18"/>
  <c r="H48" i="18"/>
  <c r="N49" i="17"/>
  <c r="M52" i="17"/>
  <c r="M50" i="17"/>
  <c r="L27" i="17"/>
  <c r="L51" i="17"/>
  <c r="L43" i="17"/>
  <c r="L46" i="17" s="1"/>
  <c r="L26" i="17"/>
  <c r="L44" i="17" s="1"/>
  <c r="N23" i="17"/>
  <c r="M25" i="17"/>
  <c r="M50" i="15"/>
  <c r="N49" i="15"/>
  <c r="M52" i="15"/>
  <c r="L100" i="15"/>
  <c r="L102" i="15" s="1"/>
  <c r="L103" i="15" s="1"/>
  <c r="L98" i="15"/>
  <c r="L99" i="15" s="1"/>
  <c r="L26" i="15"/>
  <c r="L44" i="15" s="1"/>
  <c r="L27" i="15"/>
  <c r="L51" i="15"/>
  <c r="L43" i="15"/>
  <c r="L46" i="15" s="1"/>
  <c r="L95" i="15" s="1"/>
  <c r="L105" i="15" s="1"/>
  <c r="N23" i="15"/>
  <c r="M25" i="15"/>
  <c r="J42" i="15"/>
  <c r="I85" i="15"/>
  <c r="I93" i="15" s="1"/>
  <c r="K105" i="15"/>
  <c r="L26" i="11"/>
  <c r="L45" i="11" s="1"/>
  <c r="L44" i="11"/>
  <c r="L48" i="11" s="1"/>
  <c r="L97" i="11" s="1"/>
  <c r="L28" i="11"/>
  <c r="L53" i="11"/>
  <c r="L88" i="11"/>
  <c r="L91" i="11" s="1"/>
  <c r="L102" i="11" s="1"/>
  <c r="K106" i="11"/>
  <c r="N23" i="11"/>
  <c r="M25" i="11"/>
  <c r="J87" i="11"/>
  <c r="J95" i="11" s="1"/>
  <c r="K43" i="11"/>
  <c r="K103" i="11"/>
  <c r="K104" i="11" s="1"/>
  <c r="M28" i="10"/>
  <c r="M44" i="10"/>
  <c r="N24" i="10"/>
  <c r="M26" i="10"/>
  <c r="L45" i="10"/>
  <c r="L54" i="10" s="1"/>
  <c r="L53" i="10" s="1"/>
  <c r="L27" i="10"/>
  <c r="L46" i="10" s="1"/>
  <c r="L49" i="10" s="1"/>
  <c r="L50" i="10" s="1"/>
  <c r="K48" i="9"/>
  <c r="K49" i="9" s="1"/>
  <c r="L47" i="9"/>
  <c r="N23" i="9"/>
  <c r="M25" i="9"/>
  <c r="M43" i="9"/>
  <c r="N52" i="9"/>
  <c r="M55" i="9"/>
  <c r="L27" i="9"/>
  <c r="L44" i="9"/>
  <c r="L26" i="9"/>
  <c r="L45" i="9" s="1"/>
  <c r="L54" i="9"/>
  <c r="M27" i="18" l="1"/>
  <c r="M53" i="18"/>
  <c r="M26" i="18"/>
  <c r="M44" i="18" s="1"/>
  <c r="I47" i="18"/>
  <c r="I48" i="18" s="1"/>
  <c r="J46" i="18"/>
  <c r="N43" i="18"/>
  <c r="O23" i="18"/>
  <c r="N25" i="18"/>
  <c r="O23" i="17"/>
  <c r="O25" i="17" s="1"/>
  <c r="N25" i="17"/>
  <c r="M51" i="17"/>
  <c r="M43" i="17"/>
  <c r="M46" i="17" s="1"/>
  <c r="M26" i="17"/>
  <c r="M44" i="17" s="1"/>
  <c r="M27" i="17"/>
  <c r="N52" i="17"/>
  <c r="O49" i="17"/>
  <c r="N50" i="17"/>
  <c r="J85" i="15"/>
  <c r="J93" i="15" s="1"/>
  <c r="K42" i="15"/>
  <c r="M86" i="15"/>
  <c r="M89" i="15" s="1"/>
  <c r="M101" i="15" s="1"/>
  <c r="M51" i="15"/>
  <c r="M100" i="15"/>
  <c r="M98" i="15"/>
  <c r="M99" i="15" s="1"/>
  <c r="M43" i="15"/>
  <c r="M46" i="15" s="1"/>
  <c r="M95" i="15" s="1"/>
  <c r="M26" i="15"/>
  <c r="M44" i="15" s="1"/>
  <c r="M27" i="15"/>
  <c r="N25" i="15"/>
  <c r="O23" i="15"/>
  <c r="O25" i="15" s="1"/>
  <c r="N50" i="15"/>
  <c r="O49" i="15"/>
  <c r="N52" i="15"/>
  <c r="L99" i="11"/>
  <c r="L100" i="11" s="1"/>
  <c r="L101" i="11"/>
  <c r="L103" i="11"/>
  <c r="L104" i="11" s="1"/>
  <c r="K87" i="11"/>
  <c r="K95" i="11" s="1"/>
  <c r="L43" i="11"/>
  <c r="L106" i="11"/>
  <c r="M44" i="11"/>
  <c r="M48" i="11" s="1"/>
  <c r="M97" i="11" s="1"/>
  <c r="M28" i="11"/>
  <c r="M53" i="11"/>
  <c r="M88" i="11"/>
  <c r="M91" i="11" s="1"/>
  <c r="M102" i="11" s="1"/>
  <c r="M26" i="11"/>
  <c r="M45" i="11" s="1"/>
  <c r="O23" i="11"/>
  <c r="O25" i="11" s="1"/>
  <c r="N25" i="11"/>
  <c r="M53" i="10"/>
  <c r="M56" i="10" s="1"/>
  <c r="L56" i="10"/>
  <c r="M45" i="10"/>
  <c r="M54" i="10" s="1"/>
  <c r="M27" i="10"/>
  <c r="M46" i="10" s="1"/>
  <c r="M49" i="10" s="1"/>
  <c r="M50" i="10" s="1"/>
  <c r="O24" i="10"/>
  <c r="N28" i="10"/>
  <c r="N44" i="10"/>
  <c r="N26" i="10"/>
  <c r="L48" i="9"/>
  <c r="L49" i="9" s="1"/>
  <c r="M47" i="9"/>
  <c r="M54" i="9"/>
  <c r="M44" i="9"/>
  <c r="M26" i="9"/>
  <c r="M45" i="9" s="1"/>
  <c r="M27" i="9"/>
  <c r="N55" i="9"/>
  <c r="O52" i="9"/>
  <c r="O55" i="9" s="1"/>
  <c r="N43" i="9"/>
  <c r="O23" i="9"/>
  <c r="N25" i="9"/>
  <c r="O43" i="18" l="1"/>
  <c r="O25" i="18"/>
  <c r="N26" i="18"/>
  <c r="N44" i="18" s="1"/>
  <c r="N53" i="18"/>
  <c r="N27" i="18"/>
  <c r="J47" i="18"/>
  <c r="J48" i="18" s="1"/>
  <c r="K46" i="18"/>
  <c r="O52" i="17"/>
  <c r="O50" i="17"/>
  <c r="N51" i="17"/>
  <c r="N43" i="17"/>
  <c r="N46" i="17" s="1"/>
  <c r="N27" i="17"/>
  <c r="N26" i="17"/>
  <c r="N44" i="17" s="1"/>
  <c r="O26" i="17"/>
  <c r="O44" i="17" s="1"/>
  <c r="O27" i="17"/>
  <c r="O51" i="17"/>
  <c r="O43" i="17"/>
  <c r="O46" i="17" s="1"/>
  <c r="O50" i="15"/>
  <c r="O52" i="15"/>
  <c r="O100" i="15"/>
  <c r="O98" i="15"/>
  <c r="O99" i="15" s="1"/>
  <c r="O26" i="15"/>
  <c r="O44" i="15" s="1"/>
  <c r="O27" i="15"/>
  <c r="O51" i="15"/>
  <c r="O43" i="15"/>
  <c r="O46" i="15" s="1"/>
  <c r="O95" i="15" s="1"/>
  <c r="O105" i="15" s="1"/>
  <c r="O86" i="15"/>
  <c r="O89" i="15" s="1"/>
  <c r="O101" i="15" s="1"/>
  <c r="O102" i="15" s="1"/>
  <c r="O103" i="15" s="1"/>
  <c r="M102" i="15"/>
  <c r="M103" i="15" s="1"/>
  <c r="N98" i="15"/>
  <c r="N99" i="15" s="1"/>
  <c r="N26" i="15"/>
  <c r="N44" i="15" s="1"/>
  <c r="N27" i="15"/>
  <c r="N51" i="15"/>
  <c r="N43" i="15"/>
  <c r="N46" i="15" s="1"/>
  <c r="N95" i="15" s="1"/>
  <c r="N86" i="15"/>
  <c r="N89" i="15" s="1"/>
  <c r="N101" i="15" s="1"/>
  <c r="L42" i="15"/>
  <c r="K85" i="15"/>
  <c r="K93" i="15" s="1"/>
  <c r="N101" i="11"/>
  <c r="N53" i="11"/>
  <c r="N88" i="11"/>
  <c r="N91" i="11" s="1"/>
  <c r="N102" i="11" s="1"/>
  <c r="N44" i="11"/>
  <c r="N48" i="11" s="1"/>
  <c r="N97" i="11" s="1"/>
  <c r="N26" i="11"/>
  <c r="N45" i="11" s="1"/>
  <c r="N28" i="11"/>
  <c r="M43" i="11"/>
  <c r="L87" i="11"/>
  <c r="L95" i="11" s="1"/>
  <c r="O99" i="11"/>
  <c r="O100" i="11" s="1"/>
  <c r="O53" i="11"/>
  <c r="O88" i="11"/>
  <c r="O91" i="11" s="1"/>
  <c r="O102" i="11" s="1"/>
  <c r="O26" i="11"/>
  <c r="O45" i="11" s="1"/>
  <c r="O44" i="11"/>
  <c r="O48" i="11" s="1"/>
  <c r="O97" i="11" s="1"/>
  <c r="O28" i="11"/>
  <c r="M99" i="11"/>
  <c r="M100" i="11" s="1"/>
  <c r="M101" i="11"/>
  <c r="M103" i="11" s="1"/>
  <c r="N45" i="10"/>
  <c r="N54" i="10" s="1"/>
  <c r="N53" i="10" s="1"/>
  <c r="N27" i="10"/>
  <c r="N46" i="10" s="1"/>
  <c r="N49" i="10" s="1"/>
  <c r="N50" i="10" s="1"/>
  <c r="O44" i="10"/>
  <c r="O26" i="10"/>
  <c r="O28" i="10"/>
  <c r="O43" i="9"/>
  <c r="O25" i="9"/>
  <c r="M48" i="9"/>
  <c r="M49" i="9" s="1"/>
  <c r="N47" i="9"/>
  <c r="N54" i="9"/>
  <c r="N44" i="9"/>
  <c r="N26" i="9"/>
  <c r="N45" i="9" s="1"/>
  <c r="N27" i="9"/>
  <c r="K47" i="18" l="1"/>
  <c r="K48" i="18" s="1"/>
  <c r="L46" i="18"/>
  <c r="O53" i="18"/>
  <c r="O26" i="18"/>
  <c r="O44" i="18" s="1"/>
  <c r="O27" i="18"/>
  <c r="M105" i="15"/>
  <c r="N100" i="15"/>
  <c r="M42" i="15"/>
  <c r="L85" i="15"/>
  <c r="L93" i="15" s="1"/>
  <c r="N102" i="15"/>
  <c r="N103" i="15" s="1"/>
  <c r="M104" i="11"/>
  <c r="M106" i="11"/>
  <c r="N103" i="11"/>
  <c r="N104" i="11" s="1"/>
  <c r="O101" i="11"/>
  <c r="O103" i="11" s="1"/>
  <c r="N99" i="11"/>
  <c r="N100" i="11" s="1"/>
  <c r="M87" i="11"/>
  <c r="M95" i="11" s="1"/>
  <c r="N43" i="11"/>
  <c r="O45" i="10"/>
  <c r="O54" i="10" s="1"/>
  <c r="O27" i="10"/>
  <c r="O46" i="10" s="1"/>
  <c r="O49" i="10" s="1"/>
  <c r="O50" i="10" s="1"/>
  <c r="N56" i="10"/>
  <c r="O53" i="10"/>
  <c r="O56" i="10" s="1"/>
  <c r="N48" i="9"/>
  <c r="N49" i="9" s="1"/>
  <c r="O47" i="9"/>
  <c r="O48" i="9" s="1"/>
  <c r="O49" i="9" s="1"/>
  <c r="O26" i="9"/>
  <c r="O45" i="9" s="1"/>
  <c r="O27" i="9"/>
  <c r="O54" i="9"/>
  <c r="O44" i="9"/>
  <c r="M46" i="18" l="1"/>
  <c r="L47" i="18"/>
  <c r="L48" i="18" s="1"/>
  <c r="N42" i="15"/>
  <c r="M85" i="15"/>
  <c r="M93" i="15" s="1"/>
  <c r="N105" i="15"/>
  <c r="O104" i="11"/>
  <c r="O106" i="11"/>
  <c r="N87" i="11"/>
  <c r="N95" i="11" s="1"/>
  <c r="O43" i="11"/>
  <c r="O87" i="11" s="1"/>
  <c r="O95" i="11" s="1"/>
  <c r="N106" i="11"/>
  <c r="M47" i="18" l="1"/>
  <c r="M48" i="18" s="1"/>
  <c r="N46" i="18"/>
  <c r="O42" i="15"/>
  <c r="O85" i="15" s="1"/>
  <c r="O93" i="15" s="1"/>
  <c r="N85" i="15"/>
  <c r="N93" i="15" s="1"/>
  <c r="O46" i="18" l="1"/>
  <c r="O47" i="18" s="1"/>
  <c r="O48" i="18" s="1"/>
  <c r="N47" i="18"/>
  <c r="N48" i="18" s="1"/>
  <c r="J101" i="6" l="1"/>
  <c r="I101" i="6"/>
  <c r="H101" i="6"/>
  <c r="G101" i="6"/>
  <c r="F101" i="6"/>
  <c r="E101" i="6"/>
  <c r="D101" i="6"/>
  <c r="H99" i="6"/>
  <c r="G99" i="6"/>
  <c r="F99" i="6"/>
  <c r="E99" i="6"/>
  <c r="D99" i="6"/>
  <c r="H98" i="6"/>
  <c r="G98" i="6"/>
  <c r="F98" i="6"/>
  <c r="E98" i="6"/>
  <c r="D98" i="6"/>
  <c r="D95" i="6"/>
  <c r="L88" i="6"/>
  <c r="M88" i="6" s="1"/>
  <c r="N88" i="6" s="1"/>
  <c r="O88" i="6" s="1"/>
  <c r="K88" i="6"/>
  <c r="M87" i="6"/>
  <c r="N87" i="6" s="1"/>
  <c r="O87" i="6" s="1"/>
  <c r="L87" i="6"/>
  <c r="K87" i="6"/>
  <c r="B87" i="6"/>
  <c r="D85" i="6"/>
  <c r="D93" i="6" s="1"/>
  <c r="G51" i="6"/>
  <c r="D51" i="6"/>
  <c r="G50" i="6"/>
  <c r="F50" i="6"/>
  <c r="E50" i="6"/>
  <c r="D50" i="6"/>
  <c r="G49" i="6"/>
  <c r="F49" i="6"/>
  <c r="E49" i="6"/>
  <c r="D49" i="6"/>
  <c r="H44" i="6"/>
  <c r="G44" i="6"/>
  <c r="F44" i="6"/>
  <c r="E44" i="6"/>
  <c r="H43" i="6"/>
  <c r="G43" i="6"/>
  <c r="F43" i="6"/>
  <c r="E43" i="6"/>
  <c r="D43" i="6"/>
  <c r="D42" i="6"/>
  <c r="D40" i="6"/>
  <c r="C40" i="6"/>
  <c r="G45" i="6" s="1"/>
  <c r="G33" i="6"/>
  <c r="F33" i="6"/>
  <c r="F51" i="6" s="1"/>
  <c r="E33" i="6"/>
  <c r="E51" i="6" s="1"/>
  <c r="D33" i="6"/>
  <c r="H29" i="6"/>
  <c r="G29" i="6"/>
  <c r="F29" i="6"/>
  <c r="E29" i="6"/>
  <c r="D29" i="6"/>
  <c r="I23" i="6"/>
  <c r="I25" i="6" s="1"/>
  <c r="H23" i="6"/>
  <c r="G23" i="6"/>
  <c r="F23" i="6"/>
  <c r="E23" i="6"/>
  <c r="D23" i="6"/>
  <c r="E22" i="6"/>
  <c r="E42" i="6" s="1"/>
  <c r="E85" i="6" s="1"/>
  <c r="E93" i="6" s="1"/>
  <c r="G20" i="6"/>
  <c r="C20" i="6"/>
  <c r="G19" i="6"/>
  <c r="C12" i="6"/>
  <c r="C11" i="6"/>
  <c r="H32" i="6" s="1"/>
  <c r="C10" i="6"/>
  <c r="H31" i="6" s="1"/>
  <c r="H49" i="6" s="1"/>
  <c r="I49" i="6" s="1"/>
  <c r="J49" i="6" s="1"/>
  <c r="K49" i="6" s="1"/>
  <c r="L49" i="6" s="1"/>
  <c r="C9" i="6"/>
  <c r="C8" i="6"/>
  <c r="C7" i="6"/>
  <c r="C6" i="6"/>
  <c r="C5" i="6"/>
  <c r="C4" i="6"/>
  <c r="F58" i="5"/>
  <c r="D58" i="5"/>
  <c r="G57" i="5"/>
  <c r="F57" i="5"/>
  <c r="E57" i="5"/>
  <c r="D57" i="5"/>
  <c r="G56" i="5"/>
  <c r="F56" i="5"/>
  <c r="E56" i="5"/>
  <c r="D56" i="5"/>
  <c r="G49" i="5"/>
  <c r="H49" i="5" s="1"/>
  <c r="I49" i="5" s="1"/>
  <c r="J49" i="5" s="1"/>
  <c r="K49" i="5" s="1"/>
  <c r="L49" i="5" s="1"/>
  <c r="M49" i="5" s="1"/>
  <c r="N49" i="5" s="1"/>
  <c r="O49" i="5" s="1"/>
  <c r="F49" i="5"/>
  <c r="E49" i="5"/>
  <c r="E48" i="5"/>
  <c r="F48" i="5" s="1"/>
  <c r="H47" i="5"/>
  <c r="G47" i="5"/>
  <c r="F47" i="5"/>
  <c r="E47" i="5"/>
  <c r="D47" i="5"/>
  <c r="H46" i="5"/>
  <c r="G46" i="5"/>
  <c r="F46" i="5"/>
  <c r="E46" i="5"/>
  <c r="D46" i="5"/>
  <c r="D52" i="5" s="1"/>
  <c r="H45" i="5"/>
  <c r="G45" i="5"/>
  <c r="F45" i="5"/>
  <c r="E45" i="5"/>
  <c r="D45" i="5"/>
  <c r="D44" i="5"/>
  <c r="D43" i="5"/>
  <c r="C43" i="5"/>
  <c r="D51" i="5" s="1"/>
  <c r="E51" i="5" s="1"/>
  <c r="F51" i="5" s="1"/>
  <c r="G51" i="5" s="1"/>
  <c r="H51" i="5" s="1"/>
  <c r="I51" i="5" s="1"/>
  <c r="J51" i="5" s="1"/>
  <c r="K51" i="5" s="1"/>
  <c r="L51" i="5" s="1"/>
  <c r="M51" i="5" s="1"/>
  <c r="N51" i="5" s="1"/>
  <c r="O51" i="5" s="1"/>
  <c r="D42" i="5"/>
  <c r="G37" i="5"/>
  <c r="G58" i="5" s="1"/>
  <c r="F37" i="5"/>
  <c r="E37" i="5"/>
  <c r="E58" i="5" s="1"/>
  <c r="D37" i="5"/>
  <c r="H33" i="5"/>
  <c r="G33" i="5"/>
  <c r="F33" i="5"/>
  <c r="E33" i="5"/>
  <c r="D33" i="5"/>
  <c r="H28" i="5"/>
  <c r="G28" i="5"/>
  <c r="F28" i="5"/>
  <c r="E28" i="5"/>
  <c r="E27" i="5" s="1"/>
  <c r="D28" i="5"/>
  <c r="D27" i="5" s="1"/>
  <c r="H27" i="5"/>
  <c r="G27" i="5"/>
  <c r="F27" i="5"/>
  <c r="I24" i="5"/>
  <c r="H24" i="5"/>
  <c r="G24" i="5"/>
  <c r="F24" i="5"/>
  <c r="E24" i="5"/>
  <c r="D24" i="5"/>
  <c r="E23" i="5"/>
  <c r="C21" i="5"/>
  <c r="G20" i="5"/>
  <c r="C20" i="5"/>
  <c r="G19" i="5"/>
  <c r="C42" i="5" s="1"/>
  <c r="D50" i="5" s="1"/>
  <c r="E50" i="5" s="1"/>
  <c r="F50" i="5" s="1"/>
  <c r="G50" i="5" s="1"/>
  <c r="H50" i="5" s="1"/>
  <c r="I50" i="5" s="1"/>
  <c r="J50" i="5" s="1"/>
  <c r="K50" i="5" s="1"/>
  <c r="L50" i="5" s="1"/>
  <c r="M50" i="5" s="1"/>
  <c r="N50" i="5" s="1"/>
  <c r="O50" i="5" s="1"/>
  <c r="C12" i="5"/>
  <c r="C11" i="5"/>
  <c r="H36" i="5" s="1"/>
  <c r="H37" i="5" s="1"/>
  <c r="H58" i="5" s="1"/>
  <c r="C10" i="5"/>
  <c r="H35" i="5" s="1"/>
  <c r="H56" i="5" s="1"/>
  <c r="I56" i="5" s="1"/>
  <c r="C9" i="5"/>
  <c r="C8" i="5"/>
  <c r="C7" i="5"/>
  <c r="C6" i="5"/>
  <c r="C5" i="5"/>
  <c r="C4" i="5"/>
  <c r="I107" i="4"/>
  <c r="H107" i="4"/>
  <c r="G107" i="4"/>
  <c r="F107" i="4"/>
  <c r="E107" i="4"/>
  <c r="D107" i="4"/>
  <c r="H105" i="4"/>
  <c r="G105" i="4"/>
  <c r="F105" i="4"/>
  <c r="E105" i="4"/>
  <c r="D105" i="4"/>
  <c r="F104" i="4"/>
  <c r="H103" i="4"/>
  <c r="G103" i="4"/>
  <c r="F103" i="4"/>
  <c r="E103" i="4"/>
  <c r="D103" i="4"/>
  <c r="F102" i="4"/>
  <c r="D98" i="4"/>
  <c r="L93" i="4"/>
  <c r="M93" i="4" s="1"/>
  <c r="N93" i="4" s="1"/>
  <c r="O93" i="4" s="1"/>
  <c r="K93" i="4"/>
  <c r="J93" i="4"/>
  <c r="K92" i="4"/>
  <c r="L92" i="4" s="1"/>
  <c r="M92" i="4" s="1"/>
  <c r="N92" i="4" s="1"/>
  <c r="O92" i="4" s="1"/>
  <c r="J92" i="4"/>
  <c r="B92" i="4"/>
  <c r="E90" i="4"/>
  <c r="F90" i="4" s="1"/>
  <c r="G90" i="4" s="1"/>
  <c r="D56" i="4"/>
  <c r="G55" i="4"/>
  <c r="F55" i="4"/>
  <c r="E55" i="4"/>
  <c r="D55" i="4"/>
  <c r="G54" i="4"/>
  <c r="F54" i="4"/>
  <c r="E54" i="4"/>
  <c r="D54" i="4"/>
  <c r="H49" i="4"/>
  <c r="H50" i="4" s="1"/>
  <c r="H106" i="4" s="1"/>
  <c r="H108" i="4" s="1"/>
  <c r="H109" i="4" s="1"/>
  <c r="G49" i="4"/>
  <c r="F49" i="4"/>
  <c r="E49" i="4"/>
  <c r="D49" i="4"/>
  <c r="H48" i="4"/>
  <c r="G48" i="4"/>
  <c r="F48" i="4"/>
  <c r="E48" i="4"/>
  <c r="D48" i="4"/>
  <c r="H47" i="4"/>
  <c r="G47" i="4"/>
  <c r="F47" i="4"/>
  <c r="E47" i="4"/>
  <c r="D47" i="4"/>
  <c r="F46" i="4"/>
  <c r="D46" i="4"/>
  <c r="D45" i="4"/>
  <c r="D44" i="4"/>
  <c r="C44" i="4"/>
  <c r="G37" i="4"/>
  <c r="G56" i="4" s="1"/>
  <c r="F37" i="4"/>
  <c r="F56" i="4" s="1"/>
  <c r="E37" i="4"/>
  <c r="E56" i="4" s="1"/>
  <c r="D37" i="4"/>
  <c r="H33" i="4"/>
  <c r="G33" i="4"/>
  <c r="F33" i="4"/>
  <c r="E33" i="4"/>
  <c r="D33" i="4"/>
  <c r="H28" i="4"/>
  <c r="H27" i="4" s="1"/>
  <c r="H102" i="4" s="1"/>
  <c r="G28" i="4"/>
  <c r="G104" i="4" s="1"/>
  <c r="F28" i="4"/>
  <c r="E28" i="4"/>
  <c r="E27" i="4" s="1"/>
  <c r="E102" i="4" s="1"/>
  <c r="D28" i="4"/>
  <c r="D104" i="4" s="1"/>
  <c r="F27" i="4"/>
  <c r="D27" i="4"/>
  <c r="D102" i="4" s="1"/>
  <c r="H24" i="4"/>
  <c r="G24" i="4"/>
  <c r="F24" i="4"/>
  <c r="E24" i="4"/>
  <c r="D24" i="4"/>
  <c r="F23" i="4"/>
  <c r="G23" i="4" s="1"/>
  <c r="E23" i="4"/>
  <c r="E46" i="4" s="1"/>
  <c r="C21" i="4"/>
  <c r="G20" i="4"/>
  <c r="C45" i="4" s="1"/>
  <c r="E50" i="4" s="1"/>
  <c r="E106" i="4" s="1"/>
  <c r="E108" i="4" s="1"/>
  <c r="E109" i="4" s="1"/>
  <c r="C20" i="4"/>
  <c r="I26" i="4" s="1"/>
  <c r="G19" i="4"/>
  <c r="C11" i="4"/>
  <c r="H36" i="4" s="1"/>
  <c r="C10" i="4"/>
  <c r="H35" i="4" s="1"/>
  <c r="H54" i="4" s="1"/>
  <c r="I54" i="4" s="1"/>
  <c r="C9" i="4"/>
  <c r="C8" i="4"/>
  <c r="C7" i="4"/>
  <c r="C6" i="4"/>
  <c r="C5" i="4"/>
  <c r="C4" i="4"/>
  <c r="D107" i="3"/>
  <c r="H106" i="3"/>
  <c r="G106" i="3"/>
  <c r="F106" i="3"/>
  <c r="E106" i="3"/>
  <c r="D106" i="3"/>
  <c r="H105" i="3"/>
  <c r="G105" i="3"/>
  <c r="F105" i="3"/>
  <c r="E105" i="3"/>
  <c r="D105" i="3"/>
  <c r="F103" i="3"/>
  <c r="F107" i="3" s="1"/>
  <c r="E103" i="3"/>
  <c r="E107" i="3" s="1"/>
  <c r="D103" i="3"/>
  <c r="N93" i="3"/>
  <c r="K93" i="3"/>
  <c r="F54" i="3"/>
  <c r="I54" i="3" s="1"/>
  <c r="J54" i="3" s="1"/>
  <c r="K54" i="3" s="1"/>
  <c r="L54" i="3" s="1"/>
  <c r="M54" i="3" s="1"/>
  <c r="N54" i="3" s="1"/>
  <c r="O54" i="3" s="1"/>
  <c r="E54" i="3"/>
  <c r="D54" i="3"/>
  <c r="G53" i="3"/>
  <c r="F53" i="3"/>
  <c r="E53" i="3"/>
  <c r="D53" i="3"/>
  <c r="G52" i="3"/>
  <c r="F52" i="3"/>
  <c r="E52" i="3"/>
  <c r="D52" i="3"/>
  <c r="L46" i="3"/>
  <c r="M46" i="3" s="1"/>
  <c r="N46" i="3" s="1"/>
  <c r="O46" i="3" s="1"/>
  <c r="K46" i="3"/>
  <c r="I46" i="3"/>
  <c r="J46" i="3" s="1"/>
  <c r="H46" i="3"/>
  <c r="H45" i="3"/>
  <c r="G45" i="3"/>
  <c r="H44" i="3"/>
  <c r="G44" i="3"/>
  <c r="F44" i="3"/>
  <c r="F43" i="3"/>
  <c r="D42" i="3"/>
  <c r="D91" i="3" s="1"/>
  <c r="D100" i="3" s="1"/>
  <c r="D40" i="3"/>
  <c r="G33" i="3"/>
  <c r="G54" i="3" s="1"/>
  <c r="F33" i="3"/>
  <c r="H29" i="3"/>
  <c r="G29" i="3"/>
  <c r="F29" i="3"/>
  <c r="I23" i="3"/>
  <c r="I102" i="3" s="1"/>
  <c r="H23" i="3"/>
  <c r="H43" i="3" s="1"/>
  <c r="G23" i="3"/>
  <c r="F23" i="3"/>
  <c r="F102" i="3" s="1"/>
  <c r="E23" i="3"/>
  <c r="E102" i="3" s="1"/>
  <c r="D23" i="3"/>
  <c r="D102" i="3" s="1"/>
  <c r="E22" i="3"/>
  <c r="C20" i="3"/>
  <c r="L93" i="3" s="1"/>
  <c r="G19" i="3"/>
  <c r="C40" i="3" s="1"/>
  <c r="G47" i="3" s="1"/>
  <c r="C19" i="3"/>
  <c r="G18" i="3"/>
  <c r="C12" i="3"/>
  <c r="C11" i="3"/>
  <c r="H32" i="3" s="1"/>
  <c r="H33" i="3" s="1"/>
  <c r="H54" i="3" s="1"/>
  <c r="C10" i="3"/>
  <c r="H31" i="3" s="1"/>
  <c r="H52" i="3" s="1"/>
  <c r="C9" i="3"/>
  <c r="H8" i="3"/>
  <c r="L92" i="3" s="1"/>
  <c r="C8" i="3"/>
  <c r="C7" i="3"/>
  <c r="C6" i="3"/>
  <c r="C5" i="3"/>
  <c r="C4" i="3"/>
  <c r="H102" i="2"/>
  <c r="G102" i="2"/>
  <c r="F102" i="2"/>
  <c r="E102" i="2"/>
  <c r="D102" i="2"/>
  <c r="H101" i="2"/>
  <c r="G101" i="2"/>
  <c r="E101" i="2"/>
  <c r="D101" i="2"/>
  <c r="H98" i="2"/>
  <c r="D96" i="2"/>
  <c r="O91" i="2"/>
  <c r="M91" i="2"/>
  <c r="M90" i="2"/>
  <c r="M92" i="2" s="1"/>
  <c r="E89" i="2"/>
  <c r="E96" i="2" s="1"/>
  <c r="D89" i="2"/>
  <c r="G53" i="2"/>
  <c r="E53" i="2"/>
  <c r="G52" i="2"/>
  <c r="F52" i="2"/>
  <c r="E52" i="2"/>
  <c r="D52" i="2"/>
  <c r="G51" i="2"/>
  <c r="F51" i="2"/>
  <c r="E51" i="2"/>
  <c r="D51" i="2"/>
  <c r="H45" i="2"/>
  <c r="G45" i="2"/>
  <c r="F45" i="2"/>
  <c r="E45" i="2"/>
  <c r="D45" i="2"/>
  <c r="H44" i="2"/>
  <c r="G44" i="2"/>
  <c r="E44" i="2"/>
  <c r="D44" i="2"/>
  <c r="E43" i="2"/>
  <c r="F42" i="2"/>
  <c r="F89" i="2" s="1"/>
  <c r="F96" i="2" s="1"/>
  <c r="E42" i="2"/>
  <c r="D40" i="2"/>
  <c r="G33" i="2"/>
  <c r="E33" i="2"/>
  <c r="D33" i="2"/>
  <c r="D53" i="2" s="1"/>
  <c r="H29" i="2"/>
  <c r="G29" i="2"/>
  <c r="F29" i="2"/>
  <c r="E29" i="2"/>
  <c r="D29" i="2"/>
  <c r="F26" i="2"/>
  <c r="F25" i="2"/>
  <c r="F33" i="2" s="1"/>
  <c r="F53" i="2" s="1"/>
  <c r="I53" i="2" s="1"/>
  <c r="J53" i="2" s="1"/>
  <c r="K53" i="2" s="1"/>
  <c r="L53" i="2" s="1"/>
  <c r="M53" i="2" s="1"/>
  <c r="N53" i="2" s="1"/>
  <c r="O53" i="2" s="1"/>
  <c r="H23" i="2"/>
  <c r="H43" i="2" s="1"/>
  <c r="G23" i="2"/>
  <c r="F23" i="2"/>
  <c r="F43" i="2" s="1"/>
  <c r="E23" i="2"/>
  <c r="E98" i="2" s="1"/>
  <c r="D23" i="2"/>
  <c r="D43" i="2" s="1"/>
  <c r="F22" i="2"/>
  <c r="G22" i="2" s="1"/>
  <c r="H22" i="2" s="1"/>
  <c r="I22" i="2" s="1"/>
  <c r="J22" i="2" s="1"/>
  <c r="K22" i="2" s="1"/>
  <c r="L22" i="2" s="1"/>
  <c r="M22" i="2" s="1"/>
  <c r="N22" i="2" s="1"/>
  <c r="O22" i="2" s="1"/>
  <c r="E22" i="2"/>
  <c r="C20" i="2"/>
  <c r="N91" i="2" s="1"/>
  <c r="G19" i="2"/>
  <c r="C40" i="2" s="1"/>
  <c r="C19" i="2"/>
  <c r="G18" i="2"/>
  <c r="C12" i="2"/>
  <c r="C11" i="2"/>
  <c r="H32" i="2" s="1"/>
  <c r="H52" i="2" s="1"/>
  <c r="C10" i="2"/>
  <c r="H31" i="2" s="1"/>
  <c r="H51" i="2" s="1"/>
  <c r="C9" i="2"/>
  <c r="H8" i="2"/>
  <c r="L90" i="2" s="1"/>
  <c r="C8" i="2"/>
  <c r="C7" i="2"/>
  <c r="C6" i="2"/>
  <c r="C5" i="2"/>
  <c r="C4" i="2"/>
  <c r="G53" i="1"/>
  <c r="F53" i="1"/>
  <c r="E53" i="1"/>
  <c r="G52" i="1"/>
  <c r="F52" i="1"/>
  <c r="E52" i="1"/>
  <c r="D52" i="1"/>
  <c r="G51" i="1"/>
  <c r="F51" i="1"/>
  <c r="E51" i="1"/>
  <c r="D51" i="1"/>
  <c r="H45" i="1"/>
  <c r="G45" i="1"/>
  <c r="F45" i="1"/>
  <c r="E45" i="1"/>
  <c r="D45" i="1"/>
  <c r="H44" i="1"/>
  <c r="G44" i="1"/>
  <c r="F44" i="1"/>
  <c r="E44" i="1"/>
  <c r="D44" i="1"/>
  <c r="H43" i="1"/>
  <c r="G43" i="1"/>
  <c r="D43" i="1"/>
  <c r="D42" i="1"/>
  <c r="D40" i="1"/>
  <c r="G33" i="1"/>
  <c r="F33" i="1"/>
  <c r="E33" i="1"/>
  <c r="D53" i="1"/>
  <c r="H29" i="1"/>
  <c r="G29" i="1"/>
  <c r="F29" i="1"/>
  <c r="E29" i="1"/>
  <c r="D29" i="1"/>
  <c r="I25" i="1"/>
  <c r="I26" i="1" s="1"/>
  <c r="I45" i="1" s="1"/>
  <c r="K24" i="1"/>
  <c r="J24" i="1"/>
  <c r="I24" i="1"/>
  <c r="I23" i="1"/>
  <c r="J23" i="1" s="1"/>
  <c r="H23" i="1"/>
  <c r="G23" i="1"/>
  <c r="F23" i="1"/>
  <c r="F43" i="1" s="1"/>
  <c r="E23" i="1"/>
  <c r="E43" i="1" s="1"/>
  <c r="D23" i="1"/>
  <c r="E22" i="1"/>
  <c r="F22" i="1" s="1"/>
  <c r="C20" i="1"/>
  <c r="G19" i="1"/>
  <c r="C40" i="1" s="1"/>
  <c r="H46" i="1" s="1"/>
  <c r="H47" i="1" s="1"/>
  <c r="H48" i="1" s="1"/>
  <c r="C19" i="1"/>
  <c r="G18" i="1"/>
  <c r="D15" i="1"/>
  <c r="D14" i="1"/>
  <c r="C12" i="1"/>
  <c r="C11" i="1"/>
  <c r="H32" i="1" s="1"/>
  <c r="C10" i="1"/>
  <c r="H31" i="1" s="1"/>
  <c r="H51" i="1" s="1"/>
  <c r="C9" i="1"/>
  <c r="C8" i="1"/>
  <c r="C7" i="1"/>
  <c r="C6" i="1"/>
  <c r="C5" i="1"/>
  <c r="C4" i="1"/>
  <c r="H55" i="4" l="1"/>
  <c r="I55" i="4" s="1"/>
  <c r="H37" i="4"/>
  <c r="H56" i="4" s="1"/>
  <c r="J25" i="1"/>
  <c r="J43" i="1"/>
  <c r="K23" i="1"/>
  <c r="J27" i="1"/>
  <c r="H52" i="1"/>
  <c r="H33" i="1"/>
  <c r="H53" i="1" s="1"/>
  <c r="I53" i="1" s="1"/>
  <c r="J53" i="1" s="1"/>
  <c r="K53" i="1" s="1"/>
  <c r="L53" i="1" s="1"/>
  <c r="M53" i="1" s="1"/>
  <c r="N53" i="1" s="1"/>
  <c r="O53" i="1" s="1"/>
  <c r="F42" i="1"/>
  <c r="G22" i="1"/>
  <c r="F46" i="2"/>
  <c r="D46" i="2"/>
  <c r="I51" i="1"/>
  <c r="E46" i="2"/>
  <c r="I27" i="1"/>
  <c r="I43" i="1"/>
  <c r="G98" i="2"/>
  <c r="G43" i="2"/>
  <c r="G42" i="2"/>
  <c r="F98" i="2"/>
  <c r="H53" i="3"/>
  <c r="J54" i="4"/>
  <c r="I57" i="4"/>
  <c r="F46" i="1"/>
  <c r="G48" i="3"/>
  <c r="H47" i="3"/>
  <c r="G102" i="3"/>
  <c r="G43" i="3"/>
  <c r="H33" i="2"/>
  <c r="H53" i="2" s="1"/>
  <c r="I44" i="1"/>
  <c r="G46" i="1"/>
  <c r="G47" i="1" s="1"/>
  <c r="G48" i="1" s="1"/>
  <c r="L24" i="1"/>
  <c r="I46" i="1"/>
  <c r="I51" i="2"/>
  <c r="N90" i="2"/>
  <c r="I52" i="3"/>
  <c r="I56" i="4"/>
  <c r="I28" i="4"/>
  <c r="I47" i="4"/>
  <c r="I31" i="4"/>
  <c r="I27" i="4"/>
  <c r="J26" i="4"/>
  <c r="I24" i="4"/>
  <c r="E42" i="1"/>
  <c r="K90" i="2"/>
  <c r="K92" i="2" s="1"/>
  <c r="D98" i="2"/>
  <c r="L94" i="3"/>
  <c r="K92" i="3"/>
  <c r="K94" i="3" s="1"/>
  <c r="I23" i="2"/>
  <c r="L91" i="2"/>
  <c r="L92" i="2" s="1"/>
  <c r="F22" i="3"/>
  <c r="E42" i="3"/>
  <c r="E91" i="3" s="1"/>
  <c r="E100" i="3" s="1"/>
  <c r="M92" i="3"/>
  <c r="D50" i="4"/>
  <c r="F101" i="2"/>
  <c r="J23" i="3"/>
  <c r="I25" i="3"/>
  <c r="I43" i="3"/>
  <c r="G50" i="4"/>
  <c r="G106" i="4" s="1"/>
  <c r="G108" i="4" s="1"/>
  <c r="G109" i="4" s="1"/>
  <c r="F44" i="2"/>
  <c r="H46" i="2" s="1"/>
  <c r="G46" i="4"/>
  <c r="H23" i="4"/>
  <c r="K91" i="2"/>
  <c r="H51" i="4"/>
  <c r="H100" i="4" s="1"/>
  <c r="H111" i="4" s="1"/>
  <c r="M93" i="3"/>
  <c r="E51" i="4"/>
  <c r="E100" i="4" s="1"/>
  <c r="E111" i="4" s="1"/>
  <c r="E98" i="4"/>
  <c r="H104" i="4"/>
  <c r="G27" i="4"/>
  <c r="F51" i="4"/>
  <c r="F100" i="4" s="1"/>
  <c r="F111" i="4" s="1"/>
  <c r="F98" i="4"/>
  <c r="G100" i="6"/>
  <c r="G102" i="6" s="1"/>
  <c r="G103" i="6" s="1"/>
  <c r="G46" i="6"/>
  <c r="G95" i="6" s="1"/>
  <c r="O93" i="3"/>
  <c r="H102" i="3"/>
  <c r="G51" i="4"/>
  <c r="G100" i="4" s="1"/>
  <c r="G111" i="4" s="1"/>
  <c r="E44" i="5"/>
  <c r="F23" i="5"/>
  <c r="I26" i="5"/>
  <c r="J24" i="5"/>
  <c r="L52" i="6"/>
  <c r="M49" i="6"/>
  <c r="F102" i="6"/>
  <c r="F103" i="6" s="1"/>
  <c r="H33" i="6"/>
  <c r="H51" i="6" s="1"/>
  <c r="H50" i="6"/>
  <c r="I50" i="6" s="1"/>
  <c r="J50" i="6" s="1"/>
  <c r="K50" i="6" s="1"/>
  <c r="L50" i="6" s="1"/>
  <c r="M50" i="6" s="1"/>
  <c r="N50" i="6" s="1"/>
  <c r="O50" i="6" s="1"/>
  <c r="F50" i="4"/>
  <c r="F106" i="4" s="1"/>
  <c r="F108" i="4" s="1"/>
  <c r="F109" i="4" s="1"/>
  <c r="H90" i="4"/>
  <c r="G98" i="4"/>
  <c r="J56" i="5"/>
  <c r="I59" i="5"/>
  <c r="F53" i="5"/>
  <c r="D53" i="5"/>
  <c r="E104" i="4"/>
  <c r="F46" i="6"/>
  <c r="F95" i="6" s="1"/>
  <c r="F105" i="6" s="1"/>
  <c r="G48" i="5"/>
  <c r="H48" i="5" s="1"/>
  <c r="I48" i="5" s="1"/>
  <c r="J48" i="5" s="1"/>
  <c r="K48" i="5" s="1"/>
  <c r="L48" i="5" s="1"/>
  <c r="M48" i="5" s="1"/>
  <c r="N48" i="5" s="1"/>
  <c r="O48" i="5" s="1"/>
  <c r="F52" i="5"/>
  <c r="I26" i="6"/>
  <c r="I27" i="6"/>
  <c r="I43" i="6"/>
  <c r="I98" i="6"/>
  <c r="H57" i="5"/>
  <c r="I57" i="5" s="1"/>
  <c r="F22" i="6"/>
  <c r="J23" i="6"/>
  <c r="H45" i="6"/>
  <c r="E52" i="5"/>
  <c r="D45" i="6"/>
  <c r="D100" i="6" s="1"/>
  <c r="D102" i="6" s="1"/>
  <c r="E45" i="6"/>
  <c r="E100" i="6" s="1"/>
  <c r="E102" i="6" s="1"/>
  <c r="E103" i="6" s="1"/>
  <c r="F45" i="6"/>
  <c r="F100" i="6" s="1"/>
  <c r="H47" i="2" l="1"/>
  <c r="H99" i="2" s="1"/>
  <c r="H103" i="2" s="1"/>
  <c r="H104" i="2" s="1"/>
  <c r="I46" i="2"/>
  <c r="K93" i="2"/>
  <c r="D103" i="6"/>
  <c r="D105" i="6"/>
  <c r="H46" i="4"/>
  <c r="I46" i="4" s="1"/>
  <c r="J46" i="4" s="1"/>
  <c r="K46" i="4" s="1"/>
  <c r="L46" i="4" s="1"/>
  <c r="M46" i="4" s="1"/>
  <c r="N46" i="4" s="1"/>
  <c r="O46" i="4" s="1"/>
  <c r="I23" i="4"/>
  <c r="J23" i="4" s="1"/>
  <c r="K23" i="4" s="1"/>
  <c r="L23" i="4" s="1"/>
  <c r="M23" i="4" s="1"/>
  <c r="N23" i="4" s="1"/>
  <c r="O23" i="4" s="1"/>
  <c r="N92" i="3"/>
  <c r="M94" i="3"/>
  <c r="H46" i="6"/>
  <c r="H95" i="6" s="1"/>
  <c r="H105" i="6" s="1"/>
  <c r="I45" i="6"/>
  <c r="I46" i="6" s="1"/>
  <c r="I95" i="6" s="1"/>
  <c r="H100" i="6"/>
  <c r="H102" i="6" s="1"/>
  <c r="H103" i="6" s="1"/>
  <c r="F44" i="5"/>
  <c r="G23" i="5"/>
  <c r="F42" i="3"/>
  <c r="F91" i="3" s="1"/>
  <c r="F100" i="3" s="1"/>
  <c r="G22" i="3"/>
  <c r="I104" i="4"/>
  <c r="I105" i="4" s="1"/>
  <c r="I30" i="4"/>
  <c r="I49" i="4" s="1"/>
  <c r="H52" i="5"/>
  <c r="J25" i="6"/>
  <c r="K23" i="6"/>
  <c r="I99" i="6"/>
  <c r="I44" i="6"/>
  <c r="I47" i="1"/>
  <c r="I48" i="1" s="1"/>
  <c r="J46" i="1"/>
  <c r="H48" i="3"/>
  <c r="I47" i="3"/>
  <c r="H42" i="2"/>
  <c r="G89" i="2"/>
  <c r="G96" i="2" s="1"/>
  <c r="F42" i="6"/>
  <c r="F85" i="6" s="1"/>
  <c r="F93" i="6" s="1"/>
  <c r="G22" i="6"/>
  <c r="I44" i="3"/>
  <c r="I27" i="3"/>
  <c r="I105" i="3"/>
  <c r="I106" i="3" s="1"/>
  <c r="I53" i="3"/>
  <c r="I26" i="3"/>
  <c r="I45" i="3" s="1"/>
  <c r="I27" i="2"/>
  <c r="I43" i="2"/>
  <c r="I98" i="2"/>
  <c r="I25" i="2"/>
  <c r="J23" i="2"/>
  <c r="G49" i="3"/>
  <c r="G103" i="3"/>
  <c r="G107" i="3" s="1"/>
  <c r="G108" i="3" s="1"/>
  <c r="G46" i="2"/>
  <c r="G47" i="2" s="1"/>
  <c r="G99" i="2" s="1"/>
  <c r="G103" i="2" s="1"/>
  <c r="G104" i="2" s="1"/>
  <c r="D47" i="1"/>
  <c r="D48" i="1" s="1"/>
  <c r="F47" i="1"/>
  <c r="F48" i="1" s="1"/>
  <c r="E47" i="1"/>
  <c r="E48" i="1" s="1"/>
  <c r="J102" i="3"/>
  <c r="K23" i="3"/>
  <c r="J43" i="3"/>
  <c r="J25" i="3"/>
  <c r="D47" i="2"/>
  <c r="D99" i="2" s="1"/>
  <c r="D103" i="2" s="1"/>
  <c r="D104" i="2" s="1"/>
  <c r="F47" i="2"/>
  <c r="F99" i="2" s="1"/>
  <c r="F103" i="2" s="1"/>
  <c r="F104" i="2" s="1"/>
  <c r="E47" i="2"/>
  <c r="E99" i="2" s="1"/>
  <c r="E103" i="2" s="1"/>
  <c r="E104" i="2" s="1"/>
  <c r="I51" i="6"/>
  <c r="K56" i="5"/>
  <c r="J59" i="5"/>
  <c r="J57" i="5"/>
  <c r="N49" i="6"/>
  <c r="M52" i="6"/>
  <c r="G102" i="4"/>
  <c r="C12" i="4"/>
  <c r="J91" i="4"/>
  <c r="J94" i="4" s="1"/>
  <c r="J107" i="4" s="1"/>
  <c r="J47" i="4"/>
  <c r="J31" i="4"/>
  <c r="K26" i="4"/>
  <c r="J24" i="4"/>
  <c r="J28" i="4"/>
  <c r="J27" i="4" s="1"/>
  <c r="M24" i="1"/>
  <c r="N24" i="1" s="1"/>
  <c r="I52" i="1"/>
  <c r="D106" i="4"/>
  <c r="D108" i="4" s="1"/>
  <c r="D109" i="4" s="1"/>
  <c r="D51" i="4"/>
  <c r="D100" i="4" s="1"/>
  <c r="I102" i="4"/>
  <c r="I103" i="4" s="1"/>
  <c r="I29" i="4"/>
  <c r="I48" i="4" s="1"/>
  <c r="L23" i="1"/>
  <c r="K27" i="1"/>
  <c r="K43" i="1"/>
  <c r="K25" i="1"/>
  <c r="G52" i="5"/>
  <c r="G53" i="5" s="1"/>
  <c r="K24" i="5"/>
  <c r="J26" i="5"/>
  <c r="K54" i="4"/>
  <c r="J57" i="4"/>
  <c r="J55" i="4"/>
  <c r="J56" i="4" s="1"/>
  <c r="E53" i="5"/>
  <c r="E46" i="6"/>
  <c r="E95" i="6" s="1"/>
  <c r="E105" i="6" s="1"/>
  <c r="I90" i="4"/>
  <c r="H98" i="4"/>
  <c r="I28" i="5"/>
  <c r="I30" i="5" s="1"/>
  <c r="I47" i="5" s="1"/>
  <c r="I58" i="5"/>
  <c r="I45" i="5"/>
  <c r="I31" i="5"/>
  <c r="G105" i="6"/>
  <c r="O90" i="2"/>
  <c r="O92" i="2" s="1"/>
  <c r="N92" i="2"/>
  <c r="H22" i="1"/>
  <c r="G42" i="1"/>
  <c r="J44" i="1"/>
  <c r="J52" i="1" s="1"/>
  <c r="J51" i="1" s="1"/>
  <c r="J26" i="1"/>
  <c r="J45" i="1" s="1"/>
  <c r="J102" i="4" l="1"/>
  <c r="J103" i="4" s="1"/>
  <c r="J29" i="4"/>
  <c r="J48" i="4" s="1"/>
  <c r="J50" i="4" s="1"/>
  <c r="J51" i="4" s="1"/>
  <c r="J100" i="4" s="1"/>
  <c r="L27" i="1"/>
  <c r="M23" i="1"/>
  <c r="L43" i="1"/>
  <c r="L25" i="1"/>
  <c r="I98" i="4"/>
  <c r="J90" i="4"/>
  <c r="J58" i="5"/>
  <c r="J45" i="5"/>
  <c r="J31" i="5"/>
  <c r="J27" i="5"/>
  <c r="J29" i="5" s="1"/>
  <c r="J46" i="5" s="1"/>
  <c r="J52" i="5" s="1"/>
  <c r="J28" i="5"/>
  <c r="J30" i="5" s="1"/>
  <c r="J47" i="5" s="1"/>
  <c r="I50" i="4"/>
  <c r="K91" i="4"/>
  <c r="K94" i="4" s="1"/>
  <c r="K107" i="4" s="1"/>
  <c r="K47" i="4"/>
  <c r="K31" i="4"/>
  <c r="K27" i="4"/>
  <c r="L26" i="4"/>
  <c r="K24" i="4"/>
  <c r="K28" i="4"/>
  <c r="H53" i="5"/>
  <c r="G42" i="3"/>
  <c r="G91" i="3" s="1"/>
  <c r="G100" i="3" s="1"/>
  <c r="H22" i="3"/>
  <c r="N94" i="3"/>
  <c r="O92" i="3"/>
  <c r="O94" i="3" s="1"/>
  <c r="K26" i="5"/>
  <c r="L24" i="5"/>
  <c r="G42" i="6"/>
  <c r="G85" i="6" s="1"/>
  <c r="G93" i="6" s="1"/>
  <c r="H22" i="6"/>
  <c r="I27" i="5"/>
  <c r="I29" i="5" s="1"/>
  <c r="I46" i="5" s="1"/>
  <c r="I52" i="5" s="1"/>
  <c r="I53" i="5" s="1"/>
  <c r="D111" i="4"/>
  <c r="O49" i="6"/>
  <c r="O52" i="6" s="1"/>
  <c r="N52" i="6"/>
  <c r="O24" i="1"/>
  <c r="G44" i="5"/>
  <c r="H23" i="5"/>
  <c r="J54" i="1"/>
  <c r="K51" i="1"/>
  <c r="K54" i="1" s="1"/>
  <c r="K26" i="1"/>
  <c r="K45" i="1" s="1"/>
  <c r="K44" i="1"/>
  <c r="K52" i="1" s="1"/>
  <c r="J53" i="3"/>
  <c r="J52" i="3" s="1"/>
  <c r="K52" i="3" s="1"/>
  <c r="J105" i="3"/>
  <c r="J106" i="3" s="1"/>
  <c r="J26" i="3"/>
  <c r="J45" i="3" s="1"/>
  <c r="J44" i="3"/>
  <c r="J27" i="3"/>
  <c r="L23" i="6"/>
  <c r="K25" i="6"/>
  <c r="H89" i="2"/>
  <c r="H96" i="2" s="1"/>
  <c r="I42" i="2"/>
  <c r="J26" i="6"/>
  <c r="J27" i="6"/>
  <c r="J43" i="6"/>
  <c r="J46" i="6" s="1"/>
  <c r="J95" i="6" s="1"/>
  <c r="J100" i="6"/>
  <c r="J102" i="6" s="1"/>
  <c r="J103" i="6" s="1"/>
  <c r="J98" i="6"/>
  <c r="J51" i="6"/>
  <c r="H42" i="1"/>
  <c r="I42" i="1" s="1"/>
  <c r="J42" i="1" s="1"/>
  <c r="K42" i="1" s="1"/>
  <c r="L42" i="1" s="1"/>
  <c r="M42" i="1" s="1"/>
  <c r="N42" i="1" s="1"/>
  <c r="O42" i="1" s="1"/>
  <c r="I22" i="1"/>
  <c r="J22" i="1" s="1"/>
  <c r="K22" i="1" s="1"/>
  <c r="L22" i="1" s="1"/>
  <c r="M22" i="1" s="1"/>
  <c r="N22" i="1" s="1"/>
  <c r="O22" i="1" s="1"/>
  <c r="K59" i="5"/>
  <c r="K57" i="5"/>
  <c r="L56" i="5"/>
  <c r="K25" i="3"/>
  <c r="K43" i="3"/>
  <c r="L23" i="3"/>
  <c r="K102" i="3"/>
  <c r="I48" i="3"/>
  <c r="J47" i="3"/>
  <c r="J45" i="6"/>
  <c r="K45" i="6" s="1"/>
  <c r="L45" i="6" s="1"/>
  <c r="M45" i="6" s="1"/>
  <c r="N45" i="6" s="1"/>
  <c r="O45" i="6" s="1"/>
  <c r="I100" i="6"/>
  <c r="I102" i="6" s="1"/>
  <c r="I103" i="6" s="1"/>
  <c r="K94" i="2"/>
  <c r="L93" i="2"/>
  <c r="J27" i="2"/>
  <c r="J98" i="2"/>
  <c r="J43" i="2"/>
  <c r="K23" i="2"/>
  <c r="J25" i="2"/>
  <c r="K95" i="3"/>
  <c r="H103" i="3"/>
  <c r="H107" i="3" s="1"/>
  <c r="H108" i="3" s="1"/>
  <c r="H49" i="3"/>
  <c r="J46" i="2"/>
  <c r="J104" i="4"/>
  <c r="J105" i="4" s="1"/>
  <c r="J30" i="4"/>
  <c r="J49" i="4" s="1"/>
  <c r="K57" i="4"/>
  <c r="K55" i="4"/>
  <c r="K56" i="4" s="1"/>
  <c r="L54" i="4"/>
  <c r="I44" i="2"/>
  <c r="I47" i="2" s="1"/>
  <c r="I99" i="2" s="1"/>
  <c r="I103" i="2" s="1"/>
  <c r="I104" i="2" s="1"/>
  <c r="I52" i="2"/>
  <c r="I26" i="2"/>
  <c r="I45" i="2" s="1"/>
  <c r="I101" i="2"/>
  <c r="I102" i="2" s="1"/>
  <c r="J47" i="1"/>
  <c r="J48" i="1" s="1"/>
  <c r="K46" i="1"/>
  <c r="J101" i="2" l="1"/>
  <c r="J102" i="2" s="1"/>
  <c r="J44" i="2"/>
  <c r="J52" i="2" s="1"/>
  <c r="J51" i="2" s="1"/>
  <c r="K51" i="2" s="1"/>
  <c r="J26" i="2"/>
  <c r="J45" i="2" s="1"/>
  <c r="J105" i="6"/>
  <c r="K47" i="3"/>
  <c r="J48" i="3"/>
  <c r="J99" i="6"/>
  <c r="J44" i="6"/>
  <c r="H44" i="5"/>
  <c r="I44" i="5" s="1"/>
  <c r="J44" i="5" s="1"/>
  <c r="K44" i="5" s="1"/>
  <c r="L44" i="5" s="1"/>
  <c r="M44" i="5" s="1"/>
  <c r="N44" i="5" s="1"/>
  <c r="O44" i="5" s="1"/>
  <c r="I23" i="5"/>
  <c r="J23" i="5" s="1"/>
  <c r="K23" i="5" s="1"/>
  <c r="L23" i="5" s="1"/>
  <c r="M23" i="5" s="1"/>
  <c r="N23" i="5" s="1"/>
  <c r="O23" i="5" s="1"/>
  <c r="K104" i="4"/>
  <c r="K105" i="4" s="1"/>
  <c r="K30" i="4"/>
  <c r="K49" i="4" s="1"/>
  <c r="I103" i="3"/>
  <c r="I107" i="3" s="1"/>
  <c r="I108" i="3" s="1"/>
  <c r="I49" i="3"/>
  <c r="I106" i="4"/>
  <c r="I108" i="4" s="1"/>
  <c r="I109" i="4" s="1"/>
  <c r="I51" i="4"/>
  <c r="I100" i="4" s="1"/>
  <c r="I111" i="4" s="1"/>
  <c r="J42" i="2"/>
  <c r="I89" i="2"/>
  <c r="I96" i="2" s="1"/>
  <c r="M24" i="5"/>
  <c r="L26" i="5"/>
  <c r="L26" i="1"/>
  <c r="L45" i="1" s="1"/>
  <c r="L44" i="1"/>
  <c r="L52" i="1" s="1"/>
  <c r="L51" i="1" s="1"/>
  <c r="K58" i="5"/>
  <c r="K45" i="5"/>
  <c r="K31" i="5"/>
  <c r="K28" i="5"/>
  <c r="K30" i="5" s="1"/>
  <c r="K47" i="5" s="1"/>
  <c r="L47" i="4"/>
  <c r="L31" i="4"/>
  <c r="L27" i="4"/>
  <c r="M26" i="4"/>
  <c r="L24" i="4"/>
  <c r="L28" i="4"/>
  <c r="L91" i="4"/>
  <c r="L94" i="4" s="1"/>
  <c r="L107" i="4" s="1"/>
  <c r="M23" i="3"/>
  <c r="L43" i="3"/>
  <c r="L102" i="3"/>
  <c r="L25" i="3"/>
  <c r="K102" i="4"/>
  <c r="K103" i="4" s="1"/>
  <c r="K29" i="4"/>
  <c r="K48" i="4" s="1"/>
  <c r="L95" i="3"/>
  <c r="K96" i="3"/>
  <c r="M23" i="6"/>
  <c r="L25" i="6"/>
  <c r="J47" i="2"/>
  <c r="J99" i="2" s="1"/>
  <c r="J103" i="2" s="1"/>
  <c r="J104" i="2" s="1"/>
  <c r="K46" i="2"/>
  <c r="J106" i="4"/>
  <c r="J108" i="4" s="1"/>
  <c r="J109" i="4" s="1"/>
  <c r="J53" i="5"/>
  <c r="M43" i="1"/>
  <c r="M27" i="1"/>
  <c r="N23" i="1"/>
  <c r="M25" i="1"/>
  <c r="L57" i="4"/>
  <c r="L55" i="4"/>
  <c r="L56" i="4" s="1"/>
  <c r="M54" i="4"/>
  <c r="L94" i="2"/>
  <c r="M93" i="2"/>
  <c r="K86" i="6"/>
  <c r="K89" i="6" s="1"/>
  <c r="K101" i="6" s="1"/>
  <c r="K26" i="6"/>
  <c r="K44" i="6" s="1"/>
  <c r="K27" i="6"/>
  <c r="K43" i="6"/>
  <c r="K46" i="6" s="1"/>
  <c r="K95" i="6" s="1"/>
  <c r="K100" i="6"/>
  <c r="K51" i="6"/>
  <c r="I22" i="3"/>
  <c r="J22" i="3" s="1"/>
  <c r="K22" i="3" s="1"/>
  <c r="L22" i="3" s="1"/>
  <c r="M22" i="3" s="1"/>
  <c r="N22" i="3" s="1"/>
  <c r="O22" i="3" s="1"/>
  <c r="H42" i="3"/>
  <c r="K44" i="3"/>
  <c r="K27" i="3"/>
  <c r="K53" i="3"/>
  <c r="K26" i="3"/>
  <c r="K45" i="3" s="1"/>
  <c r="K105" i="3"/>
  <c r="K106" i="3" s="1"/>
  <c r="L46" i="1"/>
  <c r="K47" i="1"/>
  <c r="K48" i="1" s="1"/>
  <c r="L59" i="5"/>
  <c r="L57" i="5"/>
  <c r="M56" i="5"/>
  <c r="K98" i="2"/>
  <c r="L23" i="2"/>
  <c r="K27" i="2"/>
  <c r="K43" i="2"/>
  <c r="K25" i="2"/>
  <c r="H42" i="6"/>
  <c r="I22" i="6"/>
  <c r="J22" i="6" s="1"/>
  <c r="K22" i="6" s="1"/>
  <c r="L22" i="6" s="1"/>
  <c r="M22" i="6" s="1"/>
  <c r="N22" i="6" s="1"/>
  <c r="O22" i="6" s="1"/>
  <c r="J98" i="4"/>
  <c r="K90" i="4"/>
  <c r="I105" i="6"/>
  <c r="N43" i="1" l="1"/>
  <c r="N25" i="1"/>
  <c r="N27" i="1"/>
  <c r="O23" i="1"/>
  <c r="N23" i="6"/>
  <c r="M25" i="6"/>
  <c r="M102" i="3"/>
  <c r="M43" i="3"/>
  <c r="N23" i="3"/>
  <c r="M25" i="3"/>
  <c r="J49" i="3"/>
  <c r="J103" i="3"/>
  <c r="J107" i="3" s="1"/>
  <c r="J108" i="3" s="1"/>
  <c r="H85" i="6"/>
  <c r="H93" i="6" s="1"/>
  <c r="I42" i="6"/>
  <c r="H91" i="3"/>
  <c r="H100" i="3" s="1"/>
  <c r="I42" i="3"/>
  <c r="K102" i="6"/>
  <c r="K103" i="6" s="1"/>
  <c r="L106" i="4"/>
  <c r="L45" i="5"/>
  <c r="L31" i="5"/>
  <c r="L28" i="5"/>
  <c r="L30" i="5" s="1"/>
  <c r="L47" i="5" s="1"/>
  <c r="L58" i="5"/>
  <c r="K48" i="3"/>
  <c r="L47" i="3"/>
  <c r="M94" i="2"/>
  <c r="N93" i="2"/>
  <c r="M95" i="3"/>
  <c r="L96" i="3"/>
  <c r="L108" i="4"/>
  <c r="L109" i="4" s="1"/>
  <c r="N24" i="5"/>
  <c r="M26" i="5"/>
  <c r="L47" i="1"/>
  <c r="L48" i="1" s="1"/>
  <c r="M46" i="1"/>
  <c r="K50" i="4"/>
  <c r="L104" i="4"/>
  <c r="L105" i="4" s="1"/>
  <c r="L30" i="4"/>
  <c r="L49" i="4" s="1"/>
  <c r="K27" i="5"/>
  <c r="K29" i="5" s="1"/>
  <c r="K46" i="5" s="1"/>
  <c r="K52" i="5" s="1"/>
  <c r="K53" i="5" s="1"/>
  <c r="K101" i="2"/>
  <c r="K102" i="2" s="1"/>
  <c r="K26" i="2"/>
  <c r="K45" i="2" s="1"/>
  <c r="K44" i="2"/>
  <c r="K52" i="2" s="1"/>
  <c r="K98" i="6"/>
  <c r="K99" i="6" s="1"/>
  <c r="M55" i="4"/>
  <c r="N54" i="4"/>
  <c r="M57" i="4"/>
  <c r="J89" i="2"/>
  <c r="J96" i="2" s="1"/>
  <c r="K42" i="2"/>
  <c r="L43" i="2"/>
  <c r="M23" i="2"/>
  <c r="L25" i="2"/>
  <c r="L98" i="2"/>
  <c r="L27" i="2"/>
  <c r="L46" i="2"/>
  <c r="K47" i="2"/>
  <c r="K99" i="2" s="1"/>
  <c r="K103" i="2" s="1"/>
  <c r="K104" i="2" s="1"/>
  <c r="L26" i="3"/>
  <c r="L45" i="3" s="1"/>
  <c r="L53" i="3"/>
  <c r="L52" i="3" s="1"/>
  <c r="L44" i="3"/>
  <c r="L27" i="3"/>
  <c r="L105" i="3"/>
  <c r="L106" i="3" s="1"/>
  <c r="N26" i="4"/>
  <c r="M24" i="4"/>
  <c r="M28" i="4"/>
  <c r="M27" i="4" s="1"/>
  <c r="M91" i="4"/>
  <c r="M94" i="4" s="1"/>
  <c r="M107" i="4" s="1"/>
  <c r="M56" i="4"/>
  <c r="M47" i="4"/>
  <c r="M31" i="4"/>
  <c r="K98" i="4"/>
  <c r="L90" i="4"/>
  <c r="L102" i="4"/>
  <c r="L103" i="4" s="1"/>
  <c r="L29" i="4"/>
  <c r="L48" i="4" s="1"/>
  <c r="L50" i="4" s="1"/>
  <c r="L51" i="4" s="1"/>
  <c r="L100" i="4" s="1"/>
  <c r="L111" i="4" s="1"/>
  <c r="M57" i="5"/>
  <c r="N56" i="5"/>
  <c r="M59" i="5"/>
  <c r="M26" i="1"/>
  <c r="M45" i="1" s="1"/>
  <c r="M44" i="1"/>
  <c r="M52" i="1" s="1"/>
  <c r="L27" i="6"/>
  <c r="L43" i="6"/>
  <c r="L46" i="6" s="1"/>
  <c r="L95" i="6" s="1"/>
  <c r="L100" i="6"/>
  <c r="L98" i="6"/>
  <c r="L99" i="6" s="1"/>
  <c r="L51" i="6"/>
  <c r="L86" i="6"/>
  <c r="L89" i="6" s="1"/>
  <c r="L101" i="6" s="1"/>
  <c r="L26" i="6"/>
  <c r="L44" i="6" s="1"/>
  <c r="L54" i="1"/>
  <c r="M51" i="1"/>
  <c r="M54" i="1" s="1"/>
  <c r="J111" i="4"/>
  <c r="M102" i="4" l="1"/>
  <c r="M103" i="4" s="1"/>
  <c r="M29" i="4"/>
  <c r="M48" i="4" s="1"/>
  <c r="L48" i="3"/>
  <c r="M47" i="3"/>
  <c r="M105" i="3"/>
  <c r="M106" i="3" s="1"/>
  <c r="M27" i="3"/>
  <c r="M53" i="3"/>
  <c r="M44" i="3"/>
  <c r="M26" i="3"/>
  <c r="M45" i="3" s="1"/>
  <c r="L55" i="3"/>
  <c r="M52" i="3"/>
  <c r="M55" i="3" s="1"/>
  <c r="K105" i="6"/>
  <c r="L42" i="2"/>
  <c r="K89" i="2"/>
  <c r="K96" i="2" s="1"/>
  <c r="O24" i="5"/>
  <c r="O26" i="5" s="1"/>
  <c r="N26" i="5"/>
  <c r="L98" i="4"/>
  <c r="M90" i="4"/>
  <c r="J42" i="6"/>
  <c r="I85" i="6"/>
  <c r="I93" i="6" s="1"/>
  <c r="N91" i="4"/>
  <c r="N94" i="4" s="1"/>
  <c r="N107" i="4" s="1"/>
  <c r="O26" i="4"/>
  <c r="N24" i="4"/>
  <c r="N28" i="4"/>
  <c r="N27" i="4" s="1"/>
  <c r="N47" i="4"/>
  <c r="N31" i="4"/>
  <c r="M46" i="2"/>
  <c r="M43" i="6"/>
  <c r="M46" i="6" s="1"/>
  <c r="M95" i="6" s="1"/>
  <c r="M98" i="6"/>
  <c r="M99" i="6" s="1"/>
  <c r="M51" i="6"/>
  <c r="M86" i="6"/>
  <c r="M89" i="6" s="1"/>
  <c r="M101" i="6" s="1"/>
  <c r="M26" i="6"/>
  <c r="M44" i="6" s="1"/>
  <c r="M27" i="6"/>
  <c r="L27" i="5"/>
  <c r="L29" i="5" s="1"/>
  <c r="L46" i="5" s="1"/>
  <c r="L52" i="5" s="1"/>
  <c r="L53" i="5" s="1"/>
  <c r="O23" i="6"/>
  <c r="O25" i="6" s="1"/>
  <c r="N25" i="6"/>
  <c r="L102" i="6"/>
  <c r="L103" i="6" s="1"/>
  <c r="N55" i="4"/>
  <c r="N56" i="4" s="1"/>
  <c r="O54" i="4"/>
  <c r="N57" i="4"/>
  <c r="M96" i="3"/>
  <c r="N95" i="3"/>
  <c r="N57" i="5"/>
  <c r="O56" i="5"/>
  <c r="N59" i="5"/>
  <c r="K106" i="4"/>
  <c r="K108" i="4" s="1"/>
  <c r="K109" i="4" s="1"/>
  <c r="K51" i="4"/>
  <c r="K100" i="4" s="1"/>
  <c r="K111" i="4" s="1"/>
  <c r="N94" i="2"/>
  <c r="O93" i="2"/>
  <c r="O94" i="2" s="1"/>
  <c r="O27" i="1"/>
  <c r="O43" i="1"/>
  <c r="O25" i="1"/>
  <c r="L44" i="2"/>
  <c r="L52" i="2" s="1"/>
  <c r="L51" i="2" s="1"/>
  <c r="L26" i="2"/>
  <c r="L45" i="2" s="1"/>
  <c r="L101" i="2"/>
  <c r="L102" i="2" s="1"/>
  <c r="M27" i="2"/>
  <c r="M25" i="2"/>
  <c r="M43" i="2"/>
  <c r="N23" i="2"/>
  <c r="M98" i="2"/>
  <c r="N44" i="1"/>
  <c r="N52" i="1" s="1"/>
  <c r="N51" i="1" s="1"/>
  <c r="N26" i="1"/>
  <c r="N45" i="1" s="1"/>
  <c r="M47" i="1"/>
  <c r="M48" i="1" s="1"/>
  <c r="N46" i="1"/>
  <c r="M104" i="4"/>
  <c r="M105" i="4" s="1"/>
  <c r="M30" i="4"/>
  <c r="M49" i="4" s="1"/>
  <c r="M45" i="5"/>
  <c r="M27" i="5"/>
  <c r="M29" i="5" s="1"/>
  <c r="M46" i="5" s="1"/>
  <c r="M52" i="5" s="1"/>
  <c r="M53" i="5" s="1"/>
  <c r="M58" i="5"/>
  <c r="M31" i="5"/>
  <c r="M28" i="5"/>
  <c r="M30" i="5" s="1"/>
  <c r="M47" i="5" s="1"/>
  <c r="K103" i="3"/>
  <c r="K107" i="3" s="1"/>
  <c r="K108" i="3" s="1"/>
  <c r="K49" i="3"/>
  <c r="J42" i="3"/>
  <c r="I91" i="3"/>
  <c r="I100" i="3" s="1"/>
  <c r="N25" i="3"/>
  <c r="N102" i="3"/>
  <c r="O23" i="3"/>
  <c r="N43" i="3"/>
  <c r="N102" i="4" l="1"/>
  <c r="N103" i="4" s="1"/>
  <c r="N29" i="4"/>
  <c r="N48" i="4" s="1"/>
  <c r="M26" i="2"/>
  <c r="M45" i="2" s="1"/>
  <c r="M101" i="2"/>
  <c r="M102" i="2" s="1"/>
  <c r="M44" i="2"/>
  <c r="M52" i="2" s="1"/>
  <c r="O100" i="6"/>
  <c r="O98" i="6"/>
  <c r="O99" i="6" s="1"/>
  <c r="O51" i="6"/>
  <c r="O86" i="6"/>
  <c r="O89" i="6" s="1"/>
  <c r="O101" i="6" s="1"/>
  <c r="O26" i="6"/>
  <c r="O44" i="6" s="1"/>
  <c r="O27" i="6"/>
  <c r="O43" i="6"/>
  <c r="O46" i="6" s="1"/>
  <c r="O95" i="6" s="1"/>
  <c r="O24" i="4"/>
  <c r="O28" i="4"/>
  <c r="O91" i="4"/>
  <c r="O94" i="4" s="1"/>
  <c r="O107" i="4" s="1"/>
  <c r="O47" i="4"/>
  <c r="O31" i="4"/>
  <c r="N28" i="5"/>
  <c r="N30" i="5" s="1"/>
  <c r="N47" i="5" s="1"/>
  <c r="N58" i="5"/>
  <c r="N45" i="5"/>
  <c r="N31" i="5"/>
  <c r="N47" i="1"/>
  <c r="N48" i="1" s="1"/>
  <c r="O46" i="1"/>
  <c r="M47" i="2"/>
  <c r="M99" i="2" s="1"/>
  <c r="M103" i="2" s="1"/>
  <c r="M104" i="2" s="1"/>
  <c r="N46" i="2"/>
  <c r="O28" i="5"/>
  <c r="O30" i="5" s="1"/>
  <c r="O47" i="5" s="1"/>
  <c r="O45" i="5"/>
  <c r="O31" i="5"/>
  <c r="O102" i="3"/>
  <c r="O25" i="3"/>
  <c r="O43" i="3"/>
  <c r="L47" i="2"/>
  <c r="L99" i="2" s="1"/>
  <c r="L103" i="2" s="1"/>
  <c r="L104" i="2" s="1"/>
  <c r="O55" i="4"/>
  <c r="O56" i="4" s="1"/>
  <c r="O57" i="4"/>
  <c r="L89" i="2"/>
  <c r="L96" i="2" s="1"/>
  <c r="M42" i="2"/>
  <c r="N44" i="3"/>
  <c r="N105" i="3"/>
  <c r="N106" i="3" s="1"/>
  <c r="N53" i="3"/>
  <c r="N52" i="3" s="1"/>
  <c r="N27" i="3"/>
  <c r="N26" i="3"/>
  <c r="N45" i="3" s="1"/>
  <c r="L54" i="2"/>
  <c r="M51" i="2"/>
  <c r="M54" i="2" s="1"/>
  <c r="N54" i="1"/>
  <c r="O51" i="1"/>
  <c r="O54" i="1" s="1"/>
  <c r="O26" i="1"/>
  <c r="O45" i="1" s="1"/>
  <c r="O44" i="1"/>
  <c r="O52" i="1" s="1"/>
  <c r="J85" i="6"/>
  <c r="J93" i="6" s="1"/>
  <c r="K42" i="6"/>
  <c r="N47" i="3"/>
  <c r="M48" i="3"/>
  <c r="K42" i="3"/>
  <c r="J91" i="3"/>
  <c r="J100" i="3" s="1"/>
  <c r="N43" i="2"/>
  <c r="N98" i="2"/>
  <c r="O23" i="2"/>
  <c r="N27" i="2"/>
  <c r="N25" i="2"/>
  <c r="O57" i="5"/>
  <c r="O58" i="5" s="1"/>
  <c r="O59" i="5"/>
  <c r="N104" i="4"/>
  <c r="N105" i="4" s="1"/>
  <c r="N30" i="4"/>
  <c r="N49" i="4" s="1"/>
  <c r="N90" i="4"/>
  <c r="M98" i="4"/>
  <c r="L103" i="3"/>
  <c r="L107" i="3" s="1"/>
  <c r="L108" i="3" s="1"/>
  <c r="L49" i="3"/>
  <c r="N43" i="6"/>
  <c r="N46" i="6" s="1"/>
  <c r="N95" i="6" s="1"/>
  <c r="N100" i="6"/>
  <c r="N98" i="6"/>
  <c r="N99" i="6" s="1"/>
  <c r="N51" i="6"/>
  <c r="N86" i="6"/>
  <c r="N89" i="6" s="1"/>
  <c r="N101" i="6" s="1"/>
  <c r="N26" i="6"/>
  <c r="N44" i="6" s="1"/>
  <c r="N27" i="6"/>
  <c r="M100" i="6"/>
  <c r="M102" i="6" s="1"/>
  <c r="L105" i="6"/>
  <c r="M50" i="4"/>
  <c r="O95" i="3"/>
  <c r="O96" i="3" s="1"/>
  <c r="N96" i="3"/>
  <c r="M103" i="6" l="1"/>
  <c r="M105" i="6"/>
  <c r="O104" i="4"/>
  <c r="O105" i="4" s="1"/>
  <c r="O30" i="4"/>
  <c r="O49" i="4" s="1"/>
  <c r="K91" i="3"/>
  <c r="K100" i="3" s="1"/>
  <c r="L42" i="3"/>
  <c r="O46" i="2"/>
  <c r="O52" i="3"/>
  <c r="O55" i="3" s="1"/>
  <c r="N55" i="3"/>
  <c r="M49" i="3"/>
  <c r="M103" i="3"/>
  <c r="M107" i="3" s="1"/>
  <c r="M108" i="3" s="1"/>
  <c r="O26" i="3"/>
  <c r="O45" i="3" s="1"/>
  <c r="O53" i="3"/>
  <c r="O105" i="3"/>
  <c r="O106" i="3" s="1"/>
  <c r="O44" i="3"/>
  <c r="O27" i="3"/>
  <c r="O27" i="4"/>
  <c r="N42" i="2"/>
  <c r="M89" i="2"/>
  <c r="M96" i="2" s="1"/>
  <c r="O47" i="1"/>
  <c r="O48" i="1" s="1"/>
  <c r="N44" i="2"/>
  <c r="N52" i="2" s="1"/>
  <c r="N51" i="2" s="1"/>
  <c r="N26" i="2"/>
  <c r="N45" i="2" s="1"/>
  <c r="N101" i="2"/>
  <c r="N102" i="2" s="1"/>
  <c r="K85" i="6"/>
  <c r="K93" i="6" s="1"/>
  <c r="L42" i="6"/>
  <c r="O27" i="5"/>
  <c r="O29" i="5" s="1"/>
  <c r="O46" i="5" s="1"/>
  <c r="O52" i="5" s="1"/>
  <c r="O53" i="5" s="1"/>
  <c r="O98" i="2"/>
  <c r="O27" i="2"/>
  <c r="O25" i="2"/>
  <c r="O43" i="2"/>
  <c r="N27" i="5"/>
  <c r="N29" i="5" s="1"/>
  <c r="N46" i="5" s="1"/>
  <c r="N52" i="5" s="1"/>
  <c r="N53" i="5" s="1"/>
  <c r="N50" i="4"/>
  <c r="M106" i="4"/>
  <c r="M108" i="4" s="1"/>
  <c r="M109" i="4" s="1"/>
  <c r="M51" i="4"/>
  <c r="M100" i="4" s="1"/>
  <c r="N48" i="3"/>
  <c r="O47" i="3"/>
  <c r="O48" i="3" s="1"/>
  <c r="N102" i="6"/>
  <c r="N103" i="6" s="1"/>
  <c r="O90" i="4"/>
  <c r="O98" i="4" s="1"/>
  <c r="N98" i="4"/>
  <c r="O102" i="6"/>
  <c r="O103" i="6" s="1"/>
  <c r="O49" i="3" l="1"/>
  <c r="O103" i="3"/>
  <c r="O107" i="3" s="1"/>
  <c r="O108" i="3" s="1"/>
  <c r="O51" i="2"/>
  <c r="O54" i="2" s="1"/>
  <c r="N54" i="2"/>
  <c r="N103" i="3"/>
  <c r="N107" i="3" s="1"/>
  <c r="N108" i="3" s="1"/>
  <c r="N49" i="3"/>
  <c r="O105" i="6"/>
  <c r="N47" i="2"/>
  <c r="N99" i="2" s="1"/>
  <c r="N103" i="2" s="1"/>
  <c r="N104" i="2" s="1"/>
  <c r="M111" i="4"/>
  <c r="M42" i="3"/>
  <c r="L91" i="3"/>
  <c r="L100" i="3" s="1"/>
  <c r="N106" i="4"/>
  <c r="N108" i="4" s="1"/>
  <c r="N109" i="4" s="1"/>
  <c r="N51" i="4"/>
  <c r="N100" i="4" s="1"/>
  <c r="L85" i="6"/>
  <c r="L93" i="6" s="1"/>
  <c r="M42" i="6"/>
  <c r="O42" i="2"/>
  <c r="O89" i="2" s="1"/>
  <c r="O96" i="2" s="1"/>
  <c r="N89" i="2"/>
  <c r="N96" i="2" s="1"/>
  <c r="O102" i="4"/>
  <c r="O103" i="4" s="1"/>
  <c r="O29" i="4"/>
  <c r="O48" i="4" s="1"/>
  <c r="O50" i="4" s="1"/>
  <c r="N105" i="6"/>
  <c r="O101" i="2"/>
  <c r="O102" i="2" s="1"/>
  <c r="O44" i="2"/>
  <c r="O52" i="2" s="1"/>
  <c r="O26" i="2"/>
  <c r="O45" i="2" s="1"/>
  <c r="M85" i="6" l="1"/>
  <c r="M93" i="6" s="1"/>
  <c r="N42" i="6"/>
  <c r="N111" i="4"/>
  <c r="O106" i="4"/>
  <c r="O108" i="4" s="1"/>
  <c r="O109" i="4" s="1"/>
  <c r="O51" i="4"/>
  <c r="O100" i="4" s="1"/>
  <c r="O111" i="4" s="1"/>
  <c r="M91" i="3"/>
  <c r="M100" i="3" s="1"/>
  <c r="N42" i="3"/>
  <c r="O47" i="2"/>
  <c r="O99" i="2" s="1"/>
  <c r="O103" i="2" s="1"/>
  <c r="O104" i="2" s="1"/>
  <c r="N91" i="3" l="1"/>
  <c r="N100" i="3" s="1"/>
  <c r="O42" i="3"/>
  <c r="O91" i="3" s="1"/>
  <c r="O100" i="3" s="1"/>
  <c r="N85" i="6"/>
  <c r="N93" i="6" s="1"/>
  <c r="O42" i="6"/>
  <c r="O85" i="6" s="1"/>
  <c r="O93" i="6" s="1"/>
</calcChain>
</file>

<file path=xl/sharedStrings.xml><?xml version="1.0" encoding="utf-8"?>
<sst xmlns="http://schemas.openxmlformats.org/spreadsheetml/2006/main" count="1710" uniqueCount="363">
  <si>
    <t>FICHA TECNICA DEL SISTEMA AISLADO</t>
  </si>
  <si>
    <t>PROYECTOS POREVISTOS</t>
  </si>
  <si>
    <t>S1</t>
  </si>
  <si>
    <t>Departamento</t>
  </si>
  <si>
    <t>NO TIENE PROYECTOS PREVISTOS, SOLO EXPANSION COMB. FOSIL</t>
  </si>
  <si>
    <t>X</t>
  </si>
  <si>
    <t>Provincia</t>
  </si>
  <si>
    <t>Sistema Eléctrico</t>
  </si>
  <si>
    <t>Empresa</t>
  </si>
  <si>
    <t>Combustible</t>
  </si>
  <si>
    <t>Potencia Instalada MVA</t>
  </si>
  <si>
    <t>Potencia Instalada MW</t>
  </si>
  <si>
    <t>Potencia a Temp. Media</t>
  </si>
  <si>
    <t>Consumo especifico (lts/kWh)</t>
  </si>
  <si>
    <t>Energía Alternativa</t>
  </si>
  <si>
    <t>Solar</t>
  </si>
  <si>
    <t>Categoría</t>
  </si>
  <si>
    <t>Gran Escala</t>
  </si>
  <si>
    <t>Factores de Emisiones</t>
  </si>
  <si>
    <t>Metodología Aplicable</t>
  </si>
  <si>
    <t>AM00045</t>
  </si>
  <si>
    <t>Gas Natural</t>
  </si>
  <si>
    <t>gCO2/BTU</t>
  </si>
  <si>
    <t xml:space="preserve">% Crecimiento Acumulativo Anual </t>
  </si>
  <si>
    <t xml:space="preserve">Diesel </t>
  </si>
  <si>
    <t>Factor  Energía Vendida/Generación Bruta</t>
  </si>
  <si>
    <t>Unidades</t>
  </si>
  <si>
    <t>Generación Total</t>
  </si>
  <si>
    <t>MWh</t>
  </si>
  <si>
    <t>Generación Energía Renovable</t>
  </si>
  <si>
    <t>Generación</t>
  </si>
  <si>
    <t>Combustible Fósil</t>
  </si>
  <si>
    <t>Miles de Litros</t>
  </si>
  <si>
    <t>Energía Vendida</t>
  </si>
  <si>
    <t>Cantidad de Usuarios</t>
  </si>
  <si>
    <t>Consumo  por usuario</t>
  </si>
  <si>
    <t>kWh/usuario-mes</t>
  </si>
  <si>
    <t>Demanda Máxima</t>
  </si>
  <si>
    <t>MW</t>
  </si>
  <si>
    <t>Potencia Instalada</t>
  </si>
  <si>
    <t>Pot. Efectiva a Temp. Media</t>
  </si>
  <si>
    <t xml:space="preserve">Factor de Planta </t>
  </si>
  <si>
    <t>Calculo del Factor de Emisión</t>
  </si>
  <si>
    <r>
      <t xml:space="preserve">COEF </t>
    </r>
    <r>
      <rPr>
        <vertAlign val="subscript"/>
        <sz val="11"/>
        <color theme="1"/>
        <rFont val="Calibri"/>
        <family val="2"/>
        <scheme val="minor"/>
      </rPr>
      <t xml:space="preserve"> i,j</t>
    </r>
    <r>
      <rPr>
        <sz val="11"/>
        <color theme="1"/>
        <rFont val="Calibri"/>
        <family val="2"/>
        <scheme val="minor"/>
      </rPr>
      <t xml:space="preserve"> =</t>
    </r>
  </si>
  <si>
    <t>EG y =</t>
  </si>
  <si>
    <r>
      <t xml:space="preserve">GEN  </t>
    </r>
    <r>
      <rPr>
        <vertAlign val="subscript"/>
        <sz val="11"/>
        <color theme="1"/>
        <rFont val="Calibri"/>
        <family val="2"/>
        <scheme val="minor"/>
      </rPr>
      <t>j,bl</t>
    </r>
    <r>
      <rPr>
        <sz val="11"/>
        <color theme="1"/>
        <rFont val="Calibri"/>
        <family val="2"/>
        <scheme val="minor"/>
      </rPr>
      <t xml:space="preserve"> =</t>
    </r>
  </si>
  <si>
    <r>
      <t xml:space="preserve">F  </t>
    </r>
    <r>
      <rPr>
        <vertAlign val="subscript"/>
        <sz val="11"/>
        <color theme="1"/>
        <rFont val="Calibri"/>
        <family val="2"/>
        <scheme val="minor"/>
      </rPr>
      <t>i,j,bl</t>
    </r>
    <r>
      <rPr>
        <sz val="11"/>
        <color theme="1"/>
        <rFont val="Calibri"/>
        <family val="2"/>
        <scheme val="minor"/>
      </rPr>
      <t xml:space="preserve"> =</t>
    </r>
  </si>
  <si>
    <t>MMBTU</t>
  </si>
  <si>
    <r>
      <t xml:space="preserve">EF </t>
    </r>
    <r>
      <rPr>
        <vertAlign val="subscript"/>
        <sz val="11"/>
        <color theme="1"/>
        <rFont val="Calibri"/>
        <family val="2"/>
        <scheme val="minor"/>
      </rPr>
      <t>bl,in</t>
    </r>
    <r>
      <rPr>
        <sz val="11"/>
        <color theme="1"/>
        <rFont val="Calibri"/>
        <family val="2"/>
        <scheme val="minor"/>
      </rPr>
      <t>i =</t>
    </r>
  </si>
  <si>
    <t>tCO2/MWh</t>
  </si>
  <si>
    <t>BE y =</t>
  </si>
  <si>
    <t>tCO2/año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</si>
  <si>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 bl</t>
    </r>
    <r>
      <rPr>
        <sz val="11"/>
        <color theme="1"/>
        <rFont val="Calibri"/>
        <family val="2"/>
        <scheme val="minor"/>
      </rPr>
      <t xml:space="preserve"> =</t>
    </r>
  </si>
  <si>
    <t>Evolución Necesidad de Potencia</t>
  </si>
  <si>
    <t>Factor de Planta</t>
  </si>
  <si>
    <t>Adiciones de capacidad</t>
  </si>
  <si>
    <t>Donde</t>
  </si>
  <si>
    <t>Electricidad (MWh) generada por el sistema aislado de la fuente j (gas natural o diésel), el los últimos tres años previo a la implementación del proyecto</t>
  </si>
  <si>
    <t>Cantidad de Combustible i (masa o volumen) consumido por la fuente j (planta)</t>
  </si>
  <si>
    <t>Línea de Base del Factor de Emisiones del sistema aislado (tCO2e/MWh) al momento de la interconexión a la red</t>
  </si>
  <si>
    <t>Coefiente de emisiones de CO2 del combustible</t>
  </si>
  <si>
    <t xml:space="preserve">Línea de Base de emisiones </t>
  </si>
  <si>
    <t>Electricidad abastecida al sistema Aislado en el año y</t>
  </si>
  <si>
    <t>PROYECTOS PREVISTOS</t>
  </si>
  <si>
    <t>Hibridación/Desplazamiento de energía fósil</t>
  </si>
  <si>
    <t>Proyecto:</t>
  </si>
  <si>
    <t>Planta Solar Riberalta</t>
  </si>
  <si>
    <t>kWp</t>
  </si>
  <si>
    <t>Mes/Año de puesta en operación</t>
  </si>
  <si>
    <t>Pequeña Escala</t>
  </si>
  <si>
    <t>AMS I.A</t>
  </si>
  <si>
    <t>Metodología Aplicable Línea de Base</t>
  </si>
  <si>
    <t>Diesel</t>
  </si>
  <si>
    <r>
      <t xml:space="preserve">EF </t>
    </r>
    <r>
      <rPr>
        <vertAlign val="subscript"/>
        <sz val="11"/>
        <color theme="1"/>
        <rFont val="Calibri"/>
        <family val="2"/>
        <scheme val="minor"/>
      </rPr>
      <t>bl,ini</t>
    </r>
    <r>
      <rPr>
        <sz val="11"/>
        <color theme="1"/>
        <rFont val="Calibri"/>
        <family val="2"/>
        <scheme val="minor"/>
      </rPr>
      <t xml:space="preserve"> =</t>
    </r>
  </si>
  <si>
    <r>
      <t xml:space="preserve">EF </t>
    </r>
    <r>
      <rPr>
        <vertAlign val="subscript"/>
        <sz val="11"/>
        <color theme="1"/>
        <rFont val="Calibri"/>
        <family val="2"/>
        <scheme val="minor"/>
      </rPr>
      <t xml:space="preserve">bl,ini </t>
    </r>
    <r>
      <rPr>
        <sz val="11"/>
        <color theme="1"/>
        <rFont val="Calibri"/>
        <family val="2"/>
        <scheme val="minor"/>
      </rPr>
      <t>=</t>
    </r>
  </si>
  <si>
    <t xml:space="preserve">Línea de Base del Factor de Emisiones del sistema aislado </t>
  </si>
  <si>
    <t>ACTIVIDADES DEL PROYECTO</t>
  </si>
  <si>
    <t>Las emisiones de referencia se calculan considerando el consumo de combustible que se hubiera utilizado para generar la cantidad equivalente de energía en ausencia de la actividad del proyecto.</t>
  </si>
  <si>
    <t>Opción 2: basada en la generación anual de electricidad por la actividad del proyecto</t>
  </si>
  <si>
    <t>Calculo de línea base:</t>
  </si>
  <si>
    <t>Ecuación 1</t>
  </si>
  <si>
    <t>Ecuación 2</t>
  </si>
  <si>
    <t>Donde:</t>
  </si>
  <si>
    <r>
      <t>E</t>
    </r>
    <r>
      <rPr>
        <vertAlign val="subscript"/>
        <sz val="11"/>
        <color theme="1"/>
        <rFont val="Calibri"/>
        <family val="2"/>
      </rPr>
      <t xml:space="preserve"> BL,y</t>
    </r>
    <r>
      <rPr>
        <sz val="11"/>
        <color theme="1"/>
        <rFont val="Calibri"/>
        <family val="2"/>
      </rPr>
      <t xml:space="preserve">  =</t>
    </r>
  </si>
  <si>
    <r>
      <t>Línea de Base de Energía, </t>
    </r>
    <r>
      <rPr>
        <i/>
        <sz val="10"/>
        <color theme="1"/>
        <rFont val="Arial"/>
        <family val="2"/>
      </rPr>
      <t>y</t>
    </r>
  </si>
  <si>
    <r>
      <t>EG</t>
    </r>
    <r>
      <rPr>
        <vertAlign val="subscript"/>
        <sz val="11"/>
        <color theme="1"/>
        <rFont val="Calibri"/>
        <family val="2"/>
      </rPr>
      <t xml:space="preserve"> i,y </t>
    </r>
    <r>
      <rPr>
        <sz val="11"/>
        <color theme="1"/>
        <rFont val="Calibri"/>
        <family val="2"/>
      </rPr>
      <t xml:space="preserve"> =</t>
    </r>
  </si>
  <si>
    <t>Electricidad generada por las actividades del proyecto en el año  y</t>
  </si>
  <si>
    <t>TDL  =</t>
  </si>
  <si>
    <t>%</t>
  </si>
  <si>
    <t>Promedio histórico de perdidas técnicas (Transmisión y distribución)</t>
  </si>
  <si>
    <r>
      <t xml:space="preserve">EF </t>
    </r>
    <r>
      <rPr>
        <vertAlign val="subscript"/>
        <sz val="11"/>
        <color theme="1"/>
        <rFont val="Calibri"/>
        <family val="2"/>
        <scheme val="minor"/>
      </rPr>
      <t xml:space="preserve">CO2,y </t>
    </r>
    <r>
      <rPr>
        <sz val="11"/>
        <color theme="1"/>
        <rFont val="Calibri"/>
        <family val="2"/>
        <scheme val="minor"/>
      </rPr>
      <t>=</t>
    </r>
  </si>
  <si>
    <r>
      <t>BE</t>
    </r>
    <r>
      <rPr>
        <vertAlign val="subscript"/>
        <sz val="11"/>
        <color theme="1"/>
        <rFont val="Calibri"/>
        <family val="2"/>
        <scheme val="minor"/>
      </rPr>
      <t xml:space="preserve"> CO2, y </t>
    </r>
    <r>
      <rPr>
        <sz val="11"/>
        <color theme="1"/>
        <rFont val="Calibri"/>
        <family val="2"/>
        <scheme val="minor"/>
      </rPr>
      <t>=</t>
    </r>
  </si>
  <si>
    <t>Línea de Base de Emisiones</t>
  </si>
  <si>
    <t>EG  i,y =</t>
  </si>
  <si>
    <r>
      <t xml:space="preserve">E </t>
    </r>
    <r>
      <rPr>
        <vertAlign val="subscript"/>
        <sz val="11"/>
        <color theme="1"/>
        <rFont val="Calibri"/>
        <family val="2"/>
        <scheme val="minor"/>
      </rPr>
      <t>BL,y</t>
    </r>
    <r>
      <rPr>
        <sz val="11"/>
        <color theme="1"/>
        <rFont val="Calibri"/>
        <family val="2"/>
        <scheme val="minor"/>
      </rPr>
      <t xml:space="preserve"> =</t>
    </r>
  </si>
  <si>
    <r>
      <t xml:space="preserve">EF </t>
    </r>
    <r>
      <rPr>
        <vertAlign val="subscript"/>
        <sz val="11"/>
        <color theme="1"/>
        <rFont val="Calibri"/>
        <family val="2"/>
        <scheme val="minor"/>
      </rPr>
      <t>CO2,y</t>
    </r>
    <r>
      <rPr>
        <sz val="11"/>
        <color theme="1"/>
        <rFont val="Calibri"/>
        <family val="2"/>
        <scheme val="minor"/>
      </rPr>
      <t xml:space="preserve"> =</t>
    </r>
  </si>
  <si>
    <t>Sin Proyecto</t>
  </si>
  <si>
    <t>Generación total</t>
  </si>
  <si>
    <t>Emisiones de CO2e</t>
  </si>
  <si>
    <t>Con Proyecto</t>
  </si>
  <si>
    <t>Generación Combustible Fosil</t>
  </si>
  <si>
    <t>Factor Emisiones con Proyecto</t>
  </si>
  <si>
    <t>Planta Solar Huacaraje</t>
  </si>
  <si>
    <r>
      <t xml:space="preserve">EF </t>
    </r>
    <r>
      <rPr>
        <vertAlign val="subscript"/>
        <sz val="11"/>
        <color theme="1"/>
        <rFont val="Calibri"/>
        <family val="2"/>
        <scheme val="minor"/>
      </rPr>
      <t>CO2,j</t>
    </r>
    <r>
      <rPr>
        <sz val="11"/>
        <color theme="1"/>
        <rFont val="Calibri"/>
        <family val="2"/>
        <scheme val="minor"/>
      </rPr>
      <t xml:space="preserve"> = COEF </t>
    </r>
    <r>
      <rPr>
        <vertAlign val="subscript"/>
        <sz val="11"/>
        <color theme="1"/>
        <rFont val="Calibri"/>
        <family val="2"/>
        <scheme val="minor"/>
      </rPr>
      <t xml:space="preserve"> i,j</t>
    </r>
    <r>
      <rPr>
        <sz val="11"/>
        <color theme="1"/>
        <rFont val="Calibri"/>
        <family val="2"/>
        <scheme val="minor"/>
      </rPr>
      <t xml:space="preserve"> =</t>
    </r>
  </si>
  <si>
    <r>
      <t xml:space="preserve">FC  </t>
    </r>
    <r>
      <rPr>
        <vertAlign val="subscript"/>
        <sz val="11"/>
        <color theme="1"/>
        <rFont val="Calibri"/>
        <family val="2"/>
        <scheme val="minor"/>
      </rPr>
      <t>j,y</t>
    </r>
    <r>
      <rPr>
        <sz val="11"/>
        <color theme="1"/>
        <rFont val="Calibri"/>
        <family val="2"/>
        <scheme val="minor"/>
      </rPr>
      <t xml:space="preserve"> =</t>
    </r>
  </si>
  <si>
    <r>
      <t>NCV</t>
    </r>
    <r>
      <rPr>
        <vertAlign val="subscript"/>
        <sz val="11"/>
        <color theme="1"/>
        <rFont val="Calibri"/>
        <family val="2"/>
        <scheme val="minor"/>
      </rPr>
      <t xml:space="preserve"> j </t>
    </r>
    <r>
      <rPr>
        <sz val="11"/>
        <color theme="1"/>
        <rFont val="Calibri"/>
        <family val="2"/>
        <scheme val="minor"/>
      </rPr>
      <t>=</t>
    </r>
  </si>
  <si>
    <t>Btu/l</t>
  </si>
  <si>
    <t>EF co2,j =</t>
  </si>
  <si>
    <t>Electricidad (MWh) generada por el sistema aislado de la fuente "j"</t>
  </si>
  <si>
    <t>Miles de litros</t>
  </si>
  <si>
    <t>Cantidad de Combustible i (masa o volumen) consumido por la fuente "j"</t>
  </si>
  <si>
    <t>Btu/litro</t>
  </si>
  <si>
    <t>Poder Calorífico Inferior del combustible "j"</t>
  </si>
  <si>
    <t>Coeficiente de emisiones de CO2 del combustible</t>
  </si>
  <si>
    <t>Electricidad abastecida al sistema Aislado en el año "y"</t>
  </si>
  <si>
    <t>Línea de Base del Factor de Emisiones del sistema aislado</t>
  </si>
  <si>
    <t>Calculo de línea :</t>
  </si>
  <si>
    <t>Electrificación mediante la extensión de una red (nacional, regional o mini-red)</t>
  </si>
  <si>
    <t>Conexión al SIN Las Misiones</t>
  </si>
  <si>
    <t>Línea:</t>
  </si>
  <si>
    <t>230 kV (Los Troncos - Guarayos)</t>
  </si>
  <si>
    <t>Consumo especifico (pc/kWh)</t>
  </si>
  <si>
    <t>Consumo especifico (lt/kWh)</t>
  </si>
  <si>
    <t>AM00045 (Ver pagina 11 de la metodología)</t>
  </si>
  <si>
    <t>Generación Fósil Gas</t>
  </si>
  <si>
    <t>Generación Fósil Diesel</t>
  </si>
  <si>
    <t>Combustible Fósil gas natural</t>
  </si>
  <si>
    <t>MPC</t>
  </si>
  <si>
    <t>Combustible Fósil Diesel</t>
  </si>
  <si>
    <t>Gas natural</t>
  </si>
  <si>
    <t>Diesel Oil</t>
  </si>
  <si>
    <t>MMBTU (gas)</t>
  </si>
  <si>
    <t>MMBTU (Diesel)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</si>
  <si>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 bl,ini</t>
    </r>
    <r>
      <rPr>
        <sz val="11"/>
        <color theme="1"/>
        <rFont val="Calibri"/>
        <family val="2"/>
        <scheme val="minor"/>
      </rPr>
      <t xml:space="preserve"> =</t>
    </r>
  </si>
  <si>
    <t>Emisiones del Proyecto</t>
  </si>
  <si>
    <t>Utilizamos el factor de emisiones del Sistema Interconectado Nacional (SIN)</t>
  </si>
  <si>
    <t>Electricidad abastecida al sistema Aislado por la red (SIN) en el año y (MWh)</t>
  </si>
  <si>
    <t>EF p =</t>
  </si>
  <si>
    <t>Factor de Emisión de Red (SIN) método simple promedio</t>
  </si>
  <si>
    <t>TL =</t>
  </si>
  <si>
    <t xml:space="preserve">Perdidas de energía en la red de transmisión del SIN </t>
  </si>
  <si>
    <r>
      <t xml:space="preserve">PE </t>
    </r>
    <r>
      <rPr>
        <vertAlign val="subscript"/>
        <sz val="11"/>
        <color theme="1"/>
        <rFont val="Calibri"/>
        <family val="2"/>
        <scheme val="minor"/>
      </rPr>
      <t>sf6,y</t>
    </r>
    <r>
      <rPr>
        <sz val="11"/>
        <color theme="1"/>
        <rFont val="Calibri"/>
        <family val="2"/>
        <scheme val="minor"/>
      </rPr>
      <t xml:space="preserve"> =</t>
    </r>
  </si>
  <si>
    <t>La red de transmisión nueva no tiene SF6</t>
  </si>
  <si>
    <t>EG y(*) =</t>
  </si>
  <si>
    <t>PE y =</t>
  </si>
  <si>
    <t>(*) Asumimos que un 70% de la demanda de energía vendría de la red (SIN)</t>
  </si>
  <si>
    <t>Emisiones Planta Sistema Aislado</t>
  </si>
  <si>
    <t>Generación Combustible Fosil Gas</t>
  </si>
  <si>
    <t>Combustible Fósil Gas</t>
  </si>
  <si>
    <t>Generación Combustible Fosil Diesel</t>
  </si>
  <si>
    <t>Emisiones Planta Interconectada</t>
  </si>
  <si>
    <t>Total Emisiones con Proyecto</t>
  </si>
  <si>
    <t>Emisiones Reducidas</t>
  </si>
  <si>
    <t>Consumo especifico (litros/kWh)</t>
  </si>
  <si>
    <t>Mpc (gas)</t>
  </si>
  <si>
    <t>Miles de Litros (Diesel)</t>
  </si>
  <si>
    <t>Btu/pc (gas)</t>
  </si>
  <si>
    <t>Btu/litro (Diesel)</t>
  </si>
  <si>
    <t>gCO2/BTU (gas)</t>
  </si>
  <si>
    <t>gCO2/BTU (Diesel)</t>
  </si>
  <si>
    <t>Mpc/Miles de litros</t>
  </si>
  <si>
    <t>Btu/pc - Btu/litro</t>
  </si>
  <si>
    <t>Conexión al SIN Bermejo</t>
  </si>
  <si>
    <t>115 kV (Tarija - Bermejo)</t>
  </si>
  <si>
    <t>% Crecimiento Acumulativo Anual (*)</t>
  </si>
  <si>
    <t>(*) Asumimos crecimiento de ventas en sistemas aislados del año 2018</t>
  </si>
  <si>
    <t>Línea de Base del Factor de Emisiones del sistema aislado, al momento de la interconexión a la red</t>
  </si>
  <si>
    <t>Coeficiente de emisiones de CO2 del combustible "i"</t>
  </si>
  <si>
    <t>(*) Asumimos que un 70% de la energía vendría de la red (SIN)</t>
  </si>
  <si>
    <t>Demanda Máxima (kW) y Número de Consumidores de los sistemas Aislados</t>
  </si>
  <si>
    <t>Gestión 2018</t>
  </si>
  <si>
    <t>Empresa 
Eléctrica</t>
  </si>
  <si>
    <t>Sistema</t>
  </si>
  <si>
    <t>Demanda 
Máxima (kW)</t>
  </si>
  <si>
    <t>Número de 
Consumidores</t>
  </si>
  <si>
    <t>ENDE</t>
  </si>
  <si>
    <t>Cobija</t>
  </si>
  <si>
    <t>El Sena</t>
  </si>
  <si>
    <t>Guayaramerín</t>
  </si>
  <si>
    <t>Cachuela Esperanza</t>
  </si>
  <si>
    <t>Rosario del Yata</t>
  </si>
  <si>
    <t>Puerto Ustarez</t>
  </si>
  <si>
    <t>ENDE DELBENI S.A.M.</t>
  </si>
  <si>
    <t>Baures</t>
  </si>
  <si>
    <t>Bella Vista</t>
  </si>
  <si>
    <t>Huacaraje</t>
  </si>
  <si>
    <t>El Carmen de Itenez</t>
  </si>
  <si>
    <t>Exaltación</t>
  </si>
  <si>
    <t>CRE R.L.</t>
  </si>
  <si>
    <t>El Espino</t>
  </si>
  <si>
    <t>Diesel/Solar</t>
  </si>
  <si>
    <t>Charagua</t>
  </si>
  <si>
    <t>Gas</t>
  </si>
  <si>
    <t>Chiquitos</t>
  </si>
  <si>
    <t>San Ignacio de Velasco</t>
  </si>
  <si>
    <t>Cordillera</t>
  </si>
  <si>
    <t>Valles Cruceños</t>
  </si>
  <si>
    <t>Las Misiones</t>
  </si>
  <si>
    <t>Diesel / Gas</t>
  </si>
  <si>
    <t>German Busch</t>
  </si>
  <si>
    <t>CER</t>
  </si>
  <si>
    <t>Riberalta</t>
  </si>
  <si>
    <t>SETAR</t>
  </si>
  <si>
    <t>Bermejo</t>
  </si>
  <si>
    <t>Entre Ríos</t>
  </si>
  <si>
    <t>ENDE GUARACACHI S.A.</t>
  </si>
  <si>
    <t>San Matías</t>
  </si>
  <si>
    <t>TOTAL</t>
  </si>
  <si>
    <t>Potencia instalada y efectiva al 31 de diciembre de 2018</t>
  </si>
  <si>
    <t>Potencia Efectiva a Temp. media</t>
  </si>
  <si>
    <t>Central</t>
  </si>
  <si>
    <t>(MVA)</t>
  </si>
  <si>
    <t>(MW)</t>
  </si>
  <si>
    <t>°C</t>
  </si>
  <si>
    <t>Hidro</t>
  </si>
  <si>
    <t>Termo</t>
  </si>
  <si>
    <t>E. Alternativas</t>
  </si>
  <si>
    <t>Total</t>
  </si>
  <si>
    <t>GENERACIÓN - DISTRIBUCIÓN</t>
  </si>
  <si>
    <t>40°</t>
  </si>
  <si>
    <t>36°</t>
  </si>
  <si>
    <t>Puerto Ustárez</t>
  </si>
  <si>
    <t>34°</t>
  </si>
  <si>
    <t>Total ENDE</t>
  </si>
  <si>
    <t>33°</t>
  </si>
  <si>
    <t>El Carmen de Iténez</t>
  </si>
  <si>
    <t>32°</t>
  </si>
  <si>
    <t>Total ENDE DELBENI S.A.M.</t>
  </si>
  <si>
    <t>25°</t>
  </si>
  <si>
    <t xml:space="preserve">Bermejo </t>
  </si>
  <si>
    <r>
      <rPr>
        <sz val="5"/>
        <rFont val="Century Gothic"/>
        <family val="2"/>
      </rPr>
      <t>(1)</t>
    </r>
    <r>
      <rPr>
        <sz val="7"/>
        <rFont val="Century Gothic"/>
        <family val="2"/>
      </rPr>
      <t xml:space="preserve"> Planta Solar Cobija</t>
    </r>
  </si>
  <si>
    <t>31°</t>
  </si>
  <si>
    <t>Total ENDE GUARACACHI S.A.</t>
  </si>
  <si>
    <t>30°</t>
  </si>
  <si>
    <t xml:space="preserve">Entre Ríos </t>
  </si>
  <si>
    <t>Total SETAR</t>
  </si>
  <si>
    <t>35,5°</t>
  </si>
  <si>
    <t>Valles</t>
  </si>
  <si>
    <t>32,0°</t>
  </si>
  <si>
    <t>35,0°</t>
  </si>
  <si>
    <t>30,0°</t>
  </si>
  <si>
    <t>G&amp;E S.A.</t>
  </si>
  <si>
    <t>33,5°</t>
  </si>
  <si>
    <t>AGUAÍ S.A.</t>
  </si>
  <si>
    <r>
      <rPr>
        <sz val="5"/>
        <rFont val="Century Gothic"/>
        <family val="2"/>
      </rPr>
      <t>(1)</t>
    </r>
    <r>
      <rPr>
        <sz val="7"/>
        <rFont val="Century Gothic"/>
        <family val="2"/>
      </rPr>
      <t xml:space="preserve"> El Espino</t>
    </r>
  </si>
  <si>
    <t>Total CRE R.L.</t>
  </si>
  <si>
    <t xml:space="preserve">CER </t>
  </si>
  <si>
    <t>El Palmar</t>
  </si>
  <si>
    <t>37,0°</t>
  </si>
  <si>
    <t>Total CER</t>
  </si>
  <si>
    <t>El Puente</t>
  </si>
  <si>
    <t>25,0°</t>
  </si>
  <si>
    <t>Total G&amp;E S,A,</t>
  </si>
  <si>
    <t>PIL ANDINA S.A.</t>
  </si>
  <si>
    <t>AUTOPRODUCTORES</t>
  </si>
  <si>
    <t>ITACAMBA CEMENTO S.A.</t>
  </si>
  <si>
    <r>
      <rPr>
        <sz val="5"/>
        <rFont val="Century Gothic"/>
        <family val="2"/>
      </rPr>
      <t>(2)</t>
    </r>
    <r>
      <rPr>
        <sz val="7"/>
        <rFont val="Century Gothic"/>
        <family val="2"/>
      </rPr>
      <t xml:space="preserve"> Aguaí</t>
    </r>
  </si>
  <si>
    <t>27°</t>
  </si>
  <si>
    <t xml:space="preserve">Gravetal Bolivia S.A. </t>
  </si>
  <si>
    <t>Gravetal</t>
  </si>
  <si>
    <t>30°-42°</t>
  </si>
  <si>
    <t>Guillermo Elder Bell</t>
  </si>
  <si>
    <t>IAGSA</t>
  </si>
  <si>
    <r>
      <rPr>
        <sz val="5"/>
        <rFont val="Century Gothic"/>
        <family val="2"/>
      </rPr>
      <t>(2)</t>
    </r>
    <r>
      <rPr>
        <sz val="7"/>
        <rFont val="Century Gothic"/>
        <family val="2"/>
      </rPr>
      <t xml:space="preserve"> Guabirá</t>
    </r>
  </si>
  <si>
    <t>28,0°</t>
  </si>
  <si>
    <t>Gualberto Villarroel</t>
  </si>
  <si>
    <t>PLUSPETROL</t>
  </si>
  <si>
    <t>Pluspetrol</t>
  </si>
  <si>
    <t>38°-40°</t>
  </si>
  <si>
    <t>EASBA</t>
  </si>
  <si>
    <t>IOL</t>
  </si>
  <si>
    <t>Industrias Oleaginosas Bolivia S.A.</t>
  </si>
  <si>
    <t>UNAGRO</t>
  </si>
  <si>
    <t>(2) Unagro</t>
  </si>
  <si>
    <t>29°</t>
  </si>
  <si>
    <t>Aroifilia</t>
  </si>
  <si>
    <t>YPFB REFINACIÓN S.A.</t>
  </si>
  <si>
    <t>38,2°</t>
  </si>
  <si>
    <t>18,5°</t>
  </si>
  <si>
    <t>1Turbogenerador de Contrapresion</t>
  </si>
  <si>
    <t>25,7°</t>
  </si>
  <si>
    <t>2 Turbogenerador de Extraccion</t>
  </si>
  <si>
    <t>SINCHY WAYRA S.A.</t>
  </si>
  <si>
    <t>19°</t>
  </si>
  <si>
    <r>
      <rPr>
        <sz val="5"/>
        <rFont val="Century Gothic"/>
        <family val="2"/>
      </rPr>
      <t xml:space="preserve">(3) </t>
    </r>
    <r>
      <rPr>
        <sz val="7"/>
        <rFont val="Century Gothic"/>
        <family val="2"/>
      </rPr>
      <t>Yocalla</t>
    </r>
  </si>
  <si>
    <r>
      <rPr>
        <sz val="5"/>
        <rFont val="Century Gothic"/>
        <family val="2"/>
      </rPr>
      <t>(5)</t>
    </r>
    <r>
      <rPr>
        <sz val="7"/>
        <rFont val="Century Gothic"/>
        <family val="2"/>
      </rPr>
      <t xml:space="preserve"> TAHUAMANU S.A.</t>
    </r>
  </si>
  <si>
    <t>Nicolás Suárez Pando</t>
  </si>
  <si>
    <t>YPFB TRANSIERRA</t>
  </si>
  <si>
    <r>
      <rPr>
        <sz val="5"/>
        <rFont val="Century Gothic"/>
        <family val="2"/>
      </rPr>
      <t>(4)</t>
    </r>
    <r>
      <rPr>
        <sz val="7"/>
        <rFont val="Century Gothic"/>
        <family val="2"/>
      </rPr>
      <t xml:space="preserve"> ECV</t>
    </r>
  </si>
  <si>
    <t>Warnes</t>
  </si>
  <si>
    <t>Yacuses</t>
  </si>
  <si>
    <t>28°</t>
  </si>
  <si>
    <t>Total Autoproductores</t>
  </si>
  <si>
    <t>Total Sistemas Aislados</t>
  </si>
  <si>
    <t>Fuente: Formularios ISE-130</t>
  </si>
  <si>
    <r>
      <rPr>
        <vertAlign val="superscript"/>
        <sz val="9"/>
        <rFont val="Century Gothic"/>
        <family val="2"/>
      </rPr>
      <t>(1)</t>
    </r>
    <r>
      <rPr>
        <sz val="9"/>
        <rFont val="Century Gothic"/>
        <family val="2"/>
      </rPr>
      <t xml:space="preserve"> Datos Unidades de Generación Fotovoltaíca</t>
    </r>
  </si>
  <si>
    <r>
      <rPr>
        <vertAlign val="superscript"/>
        <sz val="9"/>
        <rFont val="Century Gothic"/>
        <family val="2"/>
      </rPr>
      <t>(2)</t>
    </r>
    <r>
      <rPr>
        <sz val="9"/>
        <rFont val="Century Gothic"/>
        <family val="2"/>
      </rPr>
      <t xml:space="preserve"> Datos Unidades de Generación Biomasa</t>
    </r>
  </si>
  <si>
    <r>
      <rPr>
        <vertAlign val="superscript"/>
        <sz val="9"/>
        <rFont val="Century Gothic"/>
        <family val="2"/>
      </rPr>
      <t>(3)</t>
    </r>
    <r>
      <rPr>
        <sz val="9"/>
        <rFont val="Century Gothic"/>
        <family val="2"/>
      </rPr>
      <t xml:space="preserve"> Datos Unidades de Generación Hidroeléctrica</t>
    </r>
  </si>
  <si>
    <r>
      <rPr>
        <vertAlign val="superscript"/>
        <sz val="9"/>
        <rFont val="Century Gothic"/>
        <family val="2"/>
      </rPr>
      <t>(4)</t>
    </r>
    <r>
      <rPr>
        <sz val="9"/>
        <rFont val="Century Gothic"/>
        <family val="2"/>
      </rPr>
      <t xml:space="preserve"> Estación de Compresión Villa Montes</t>
    </r>
  </si>
  <si>
    <r>
      <rPr>
        <vertAlign val="superscript"/>
        <sz val="9"/>
        <rFont val="Century Gothic"/>
        <family val="2"/>
      </rPr>
      <t>(5)</t>
    </r>
    <r>
      <rPr>
        <sz val="9"/>
        <rFont val="Century Gothic"/>
        <family val="2"/>
      </rPr>
      <t xml:space="preserve"> La empresa no registró la postencia efectiva en la gestión 2018</t>
    </r>
  </si>
  <si>
    <t>IPPC - DATA</t>
  </si>
  <si>
    <r>
      <t>EF</t>
    </r>
    <r>
      <rPr>
        <vertAlign val="subscript"/>
        <sz val="10"/>
        <rFont val="Arial"/>
        <family val="2"/>
      </rPr>
      <t>CO2,GAS</t>
    </r>
  </si>
  <si>
    <r>
      <t>tCO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/GJ</t>
    </r>
  </si>
  <si>
    <r>
      <t>kgCO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/MJ</t>
    </r>
  </si>
  <si>
    <t>Source for Gas EF - IPCC 2006 (Lower value)</t>
  </si>
  <si>
    <r>
      <t>EF</t>
    </r>
    <r>
      <rPr>
        <vertAlign val="subscript"/>
        <sz val="10"/>
        <rFont val="Arial"/>
        <family val="2"/>
      </rPr>
      <t>CO2,DIESEL</t>
    </r>
  </si>
  <si>
    <t>Source for Diesel EF - IPCC 2006 (Lower value)</t>
  </si>
  <si>
    <t>Value</t>
  </si>
  <si>
    <t>Units</t>
  </si>
  <si>
    <t>MJ/Btu</t>
  </si>
  <si>
    <t>Conversion factors</t>
  </si>
  <si>
    <t>GJ/Btu</t>
  </si>
  <si>
    <t>Emission Factors</t>
  </si>
  <si>
    <t>CO2 Emissions Factor Natural Gas</t>
  </si>
  <si>
    <t>gCO2/GJ</t>
  </si>
  <si>
    <t>CO2 Emissions Factor Natural Gas (g/BTU)</t>
  </si>
  <si>
    <t>CO2 Emissions Factor Natural Diesel</t>
  </si>
  <si>
    <t>CO2 Emissions Factor Diesel (g/BTU)</t>
  </si>
  <si>
    <t>Oxidation Factor Natural Gas</t>
  </si>
  <si>
    <t>Source for Gas OXID - IPCC 2006</t>
  </si>
  <si>
    <t>Oxidation FactorDiesel</t>
  </si>
  <si>
    <t>S2</t>
  </si>
  <si>
    <t xml:space="preserve"> </t>
  </si>
  <si>
    <t>Sistema Electrico</t>
  </si>
  <si>
    <t>Energia Alternativa</t>
  </si>
  <si>
    <t>Solar(*)</t>
  </si>
  <si>
    <t>(*) Ingresa en operación el 01/10/2018</t>
  </si>
  <si>
    <t>Categoria</t>
  </si>
  <si>
    <t>Metodologia Aplicable</t>
  </si>
  <si>
    <t>Factor  Energia Vendida/Generacion Bruta</t>
  </si>
  <si>
    <t>Generacion Total</t>
  </si>
  <si>
    <t>Generacion Energia Renovable</t>
  </si>
  <si>
    <t>Generacion</t>
  </si>
  <si>
    <t>Combustible Fosil</t>
  </si>
  <si>
    <t>Energia Vendida</t>
  </si>
  <si>
    <t>Demanda Maxima</t>
  </si>
  <si>
    <t>Calculo del Factor de Emision</t>
  </si>
  <si>
    <t>Evolucion Necesidad de Potencia</t>
  </si>
  <si>
    <t xml:space="preserve">Línea de Base del Factor de Emisiones del sistema aislado (tCO2e/MWh) </t>
  </si>
  <si>
    <t>Conexión al SIN Camiri</t>
  </si>
  <si>
    <t>115 kV (Padilla - Monteagudo - Camiri)</t>
  </si>
  <si>
    <t>Combustible Fosil gas natural</t>
  </si>
  <si>
    <t>Combustible Fosil Diesel</t>
  </si>
  <si>
    <t>Electricidad abastecida al sistema Aislado por la red (SIN) en el año y (mwH)</t>
  </si>
  <si>
    <t>Evolución de la generación bruta (GWh)</t>
  </si>
  <si>
    <t>Periodo 1996-2018</t>
  </si>
  <si>
    <t>Central/Sistema</t>
  </si>
  <si>
    <t>Fotovoltaica</t>
  </si>
  <si>
    <t>ENDE GUARACAHI S.A.</t>
  </si>
  <si>
    <t>Total Generación Fotovoltaíca</t>
  </si>
  <si>
    <t>Termoeléctrica</t>
  </si>
  <si>
    <t>-</t>
  </si>
  <si>
    <t xml:space="preserve">Cachuela Esperanza </t>
  </si>
  <si>
    <t xml:space="preserve">ENDE DELBENI S.A.M </t>
  </si>
  <si>
    <t xml:space="preserve">Huacaraje </t>
  </si>
  <si>
    <t xml:space="preserve">El Carmen de Iténez </t>
  </si>
  <si>
    <t xml:space="preserve">Exaltación </t>
  </si>
  <si>
    <t xml:space="preserve">Total ENDE DELBENI S.A.M </t>
  </si>
  <si>
    <t>Roboré y Santiago de Chiquitos</t>
  </si>
  <si>
    <t>Conexión al SIN San Ignacio</t>
  </si>
  <si>
    <t>230 kV (Los Troncos - San Ignacio)</t>
  </si>
  <si>
    <t xml:space="preserve">Cantidad de Combustible i (masa o volumen) consumido por la fuente "j" </t>
  </si>
  <si>
    <t>Btu/pc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</si>
</sst>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0.00000"/>
    <numFmt numFmtId="165" formatCode="0.0%"/>
    <numFmt numFmtId="166" formatCode="_-* #,##0.0000_-;\-* #,##0.0000_-;_-* &quot;-&quot;??_-;_-@_-"/>
    <numFmt numFmtId="167" formatCode="0E+00"/>
    <numFmt numFmtId="168" formatCode="_-* #,##0_-;\-* #,##0_-;_-* &quot;-&quot;??_-;_-@_-"/>
    <numFmt numFmtId="169" formatCode="#,##0.0"/>
    <numFmt numFmtId="170" formatCode="0.0"/>
    <numFmt numFmtId="171" formatCode="0.000"/>
    <numFmt numFmtId="172" formatCode="#,##0.0000_ ;\-#,##0.0000\ "/>
    <numFmt numFmtId="173" formatCode="#,##0.0000"/>
    <numFmt numFmtId="174" formatCode="_(* #,##0.00_);_(* \(#,##0.00\);_(* &quot;-&quot;??_);_(@_)"/>
    <numFmt numFmtId="175" formatCode="_(* #,##0_);_(* \(#,##0\);_(* &quot;-&quot;??_);_(@_)"/>
    <numFmt numFmtId="176" formatCode="_(* #,##0.0_);_(* \(#,##0.0\);_(* &quot;-&quot;??_);_(@_)"/>
    <numFmt numFmtId="177" formatCode="0.000000E+00"/>
    <numFmt numFmtId="178" formatCode="#,##0.000"/>
    <numFmt numFmtId="179" formatCode="_-* #,##0.00\ _B_s_-;\-* #,##0.00\ _B_s_-;_-* &quot;-&quot;??\ _B_s_-;_-@_-"/>
    <numFmt numFmtId="180" formatCode="#,##0.000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vertAlign val="subscript"/>
      <sz val="11"/>
      <color theme="1"/>
      <name val="Calibri"/>
      <family val="2"/>
    </font>
    <font>
      <i/>
      <sz val="10"/>
      <color theme="1"/>
      <name val="Arial"/>
      <family val="2"/>
    </font>
    <font>
      <sz val="10"/>
      <color theme="1"/>
      <name val="Calibri"/>
      <family val="2"/>
    </font>
    <font>
      <strike/>
      <sz val="10"/>
      <color theme="1"/>
      <name val="Calibri"/>
      <family val="2"/>
    </font>
    <font>
      <b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Century Gothic"/>
      <family val="2"/>
    </font>
    <font>
      <sz val="8"/>
      <color theme="0"/>
      <name val="Arial"/>
      <family val="2"/>
    </font>
    <font>
      <b/>
      <sz val="12"/>
      <color theme="0"/>
      <name val="Century Gothic"/>
      <family val="2"/>
    </font>
    <font>
      <b/>
      <sz val="11"/>
      <color theme="0"/>
      <name val="Century Gothic"/>
      <family val="2"/>
    </font>
    <font>
      <b/>
      <sz val="11"/>
      <name val="Century Gothic"/>
      <family val="2"/>
    </font>
    <font>
      <b/>
      <sz val="7"/>
      <name val="Century Gothic"/>
      <family val="2"/>
    </font>
    <font>
      <b/>
      <sz val="8"/>
      <name val="Century Gothic"/>
      <family val="2"/>
    </font>
    <font>
      <b/>
      <sz val="8"/>
      <color theme="0"/>
      <name val="Century Gothic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7"/>
      <name val="Century Gothic"/>
      <family val="2"/>
    </font>
    <font>
      <sz val="7"/>
      <color theme="0"/>
      <name val="Century Gothic"/>
      <family val="2"/>
    </font>
    <font>
      <sz val="5"/>
      <name val="Century Gothic"/>
      <family val="2"/>
    </font>
    <font>
      <sz val="9"/>
      <name val="Century Gothic"/>
      <family val="2"/>
    </font>
    <font>
      <vertAlign val="superscript"/>
      <sz val="9"/>
      <name val="Century Gothic"/>
      <family val="2"/>
    </font>
    <font>
      <sz val="9"/>
      <name val="Arial"/>
      <family val="2"/>
    </font>
    <font>
      <sz val="7"/>
      <color indexed="12"/>
      <name val="Century Gothic"/>
      <family val="2"/>
    </font>
    <font>
      <b/>
      <sz val="12"/>
      <name val="Agency FB"/>
      <family val="2"/>
    </font>
    <font>
      <b/>
      <sz val="9"/>
      <name val="Century Gothic"/>
      <family val="2"/>
    </font>
    <font>
      <b/>
      <sz val="14"/>
      <name val="Agency FB"/>
      <family val="2"/>
    </font>
    <font>
      <vertAlign val="subscript"/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7"/>
      <color theme="0"/>
      <name val="Century Gothic"/>
      <family val="2"/>
    </font>
    <font>
      <sz val="7"/>
      <name val="Arial"/>
      <family val="2"/>
    </font>
    <font>
      <sz val="8"/>
      <color rgb="FFFF0000"/>
      <name val="Arial"/>
      <family val="2"/>
    </font>
    <font>
      <sz val="7"/>
      <color rgb="FFFF0000"/>
      <name val="Century Gothic"/>
      <family val="2"/>
    </font>
    <font>
      <b/>
      <sz val="8"/>
      <color rgb="FFFF0000"/>
      <name val="Arial"/>
      <family val="2"/>
    </font>
    <font>
      <sz val="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9"/>
      </bottom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9" fillId="0" borderId="0"/>
    <xf numFmtId="0" fontId="20" fillId="0" borderId="0"/>
    <xf numFmtId="0" fontId="19" fillId="0" borderId="0"/>
    <xf numFmtId="179" fontId="19" fillId="0" borderId="0" applyFont="0" applyFill="0" applyBorder="0" applyAlignment="0" applyProtection="0"/>
    <xf numFmtId="0" fontId="20" fillId="0" borderId="0"/>
    <xf numFmtId="0" fontId="20" fillId="0" borderId="0"/>
  </cellStyleXfs>
  <cellXfs count="29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4" xfId="0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2" applyNumberFormat="1" applyFont="1" applyAlignment="1">
      <alignment horizontal="center"/>
    </xf>
    <xf numFmtId="1" fontId="0" fillId="0" borderId="0" xfId="0" applyNumberFormat="1"/>
    <xf numFmtId="43" fontId="0" fillId="0" borderId="0" xfId="1" applyFont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3" fontId="0" fillId="0" borderId="8" xfId="0" applyNumberFormat="1" applyBorder="1"/>
    <xf numFmtId="3" fontId="0" fillId="0" borderId="0" xfId="0" applyNumberFormat="1"/>
    <xf numFmtId="3" fontId="0" fillId="2" borderId="8" xfId="0" applyNumberFormat="1" applyFill="1" applyBorder="1"/>
    <xf numFmtId="0" fontId="5" fillId="0" borderId="0" xfId="0" applyFont="1" applyAlignment="1">
      <alignment horizontal="center"/>
    </xf>
    <xf numFmtId="4" fontId="0" fillId="2" borderId="8" xfId="0" applyNumberFormat="1" applyFill="1" applyBorder="1"/>
    <xf numFmtId="43" fontId="0" fillId="2" borderId="8" xfId="1" applyFont="1" applyFill="1" applyBorder="1"/>
    <xf numFmtId="0" fontId="0" fillId="2" borderId="8" xfId="0" applyFill="1" applyBorder="1"/>
    <xf numFmtId="4" fontId="0" fillId="0" borderId="0" xfId="0" applyNumberFormat="1"/>
    <xf numFmtId="166" fontId="0" fillId="0" borderId="0" xfId="1" applyNumberFormat="1" applyFont="1" applyAlignment="1">
      <alignment horizontal="center"/>
    </xf>
    <xf numFmtId="167" fontId="0" fillId="0" borderId="0" xfId="0" applyNumberFormat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0" xfId="0" applyAlignment="1">
      <alignment horizontal="left" wrapText="1"/>
    </xf>
    <xf numFmtId="43" fontId="0" fillId="0" borderId="0" xfId="1" applyFont="1"/>
    <xf numFmtId="43" fontId="0" fillId="0" borderId="0" xfId="0" applyNumberFormat="1"/>
    <xf numFmtId="168" fontId="0" fillId="0" borderId="0" xfId="1" applyNumberFormat="1" applyFont="1"/>
    <xf numFmtId="2" fontId="0" fillId="0" borderId="0" xfId="0" applyNumberFormat="1"/>
    <xf numFmtId="169" fontId="0" fillId="0" borderId="0" xfId="0" applyNumberFormat="1"/>
    <xf numFmtId="170" fontId="0" fillId="0" borderId="0" xfId="0" applyNumberFormat="1"/>
    <xf numFmtId="167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 indent="1"/>
    </xf>
    <xf numFmtId="1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/>
    </xf>
    <xf numFmtId="171" fontId="0" fillId="0" borderId="0" xfId="0" applyNumberFormat="1"/>
    <xf numFmtId="3" fontId="0" fillId="0" borderId="9" xfId="0" applyNumberFormat="1" applyBorder="1"/>
    <xf numFmtId="2" fontId="0" fillId="2" borderId="8" xfId="0" applyNumberFormat="1" applyFill="1" applyBorder="1"/>
    <xf numFmtId="166" fontId="0" fillId="0" borderId="0" xfId="1" applyNumberFormat="1" applyFont="1"/>
    <xf numFmtId="3" fontId="0" fillId="0" borderId="0" xfId="0" applyNumberFormat="1" applyAlignment="1">
      <alignment horizontal="right"/>
    </xf>
    <xf numFmtId="168" fontId="0" fillId="0" borderId="0" xfId="1" applyNumberFormat="1" applyFont="1" applyAlignment="1">
      <alignment horizontal="right"/>
    </xf>
    <xf numFmtId="43" fontId="0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top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0" fontId="0" fillId="0" borderId="0" xfId="2" applyNumberFormat="1" applyFont="1"/>
    <xf numFmtId="168" fontId="0" fillId="0" borderId="0" xfId="0" applyNumberFormat="1"/>
    <xf numFmtId="17" fontId="0" fillId="0" borderId="0" xfId="0" applyNumberFormat="1"/>
    <xf numFmtId="3" fontId="0" fillId="0" borderId="0" xfId="0" applyNumberFormat="1" applyAlignment="1">
      <alignment horizontal="center"/>
    </xf>
    <xf numFmtId="166" fontId="0" fillId="0" borderId="0" xfId="0" applyNumberFormat="1"/>
    <xf numFmtId="0" fontId="7" fillId="0" borderId="0" xfId="0" applyFont="1" applyAlignment="1">
      <alignment horizontal="justify" vertical="center"/>
    </xf>
    <xf numFmtId="0" fontId="15" fillId="0" borderId="0" xfId="0" applyFont="1"/>
    <xf numFmtId="0" fontId="4" fillId="0" borderId="0" xfId="0" applyFont="1" applyAlignment="1">
      <alignment horizontal="left"/>
    </xf>
    <xf numFmtId="3" fontId="16" fillId="2" borderId="8" xfId="0" applyNumberFormat="1" applyFont="1" applyFill="1" applyBorder="1"/>
    <xf numFmtId="0" fontId="4" fillId="0" borderId="0" xfId="0" applyFont="1" applyAlignment="1">
      <alignment horizontal="center"/>
    </xf>
    <xf numFmtId="0" fontId="13" fillId="0" borderId="4" xfId="0" applyFont="1" applyBorder="1" applyAlignment="1">
      <alignment vertical="top" wrapText="1"/>
    </xf>
    <xf numFmtId="0" fontId="17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4" fillId="0" borderId="0" xfId="0" applyFont="1"/>
    <xf numFmtId="172" fontId="0" fillId="0" borderId="0" xfId="1" applyNumberFormat="1" applyFont="1" applyAlignment="1">
      <alignment horizontal="center"/>
    </xf>
    <xf numFmtId="173" fontId="0" fillId="0" borderId="0" xfId="0" applyNumberFormat="1"/>
    <xf numFmtId="165" fontId="18" fillId="0" borderId="0" xfId="2" applyNumberFormat="1" applyFont="1" applyAlignment="1">
      <alignment horizontal="center"/>
    </xf>
    <xf numFmtId="3" fontId="2" fillId="2" borderId="8" xfId="0" applyNumberFormat="1" applyFont="1" applyFill="1" applyBorder="1"/>
    <xf numFmtId="0" fontId="21" fillId="4" borderId="20" xfId="6" applyFont="1" applyFill="1" applyBorder="1" applyAlignment="1">
      <alignment horizontal="left" vertical="center"/>
    </xf>
    <xf numFmtId="0" fontId="21" fillId="4" borderId="19" xfId="6" applyFont="1" applyFill="1" applyBorder="1" applyAlignment="1">
      <alignment horizontal="left"/>
    </xf>
    <xf numFmtId="175" fontId="21" fillId="4" borderId="19" xfId="3" applyNumberFormat="1" applyFont="1" applyFill="1" applyBorder="1" applyAlignment="1">
      <alignment horizontal="right"/>
    </xf>
    <xf numFmtId="0" fontId="21" fillId="4" borderId="21" xfId="6" applyFont="1" applyFill="1" applyBorder="1" applyAlignment="1">
      <alignment horizontal="left" vertical="center"/>
    </xf>
    <xf numFmtId="175" fontId="0" fillId="0" borderId="0" xfId="0" applyNumberFormat="1"/>
    <xf numFmtId="0" fontId="21" fillId="4" borderId="22" xfId="6" applyFont="1" applyFill="1" applyBorder="1" applyAlignment="1">
      <alignment horizontal="left" vertical="center"/>
    </xf>
    <xf numFmtId="0" fontId="21" fillId="0" borderId="19" xfId="6" applyFont="1" applyBorder="1" applyAlignment="1">
      <alignment horizontal="left"/>
    </xf>
    <xf numFmtId="175" fontId="21" fillId="0" borderId="19" xfId="3" applyNumberFormat="1" applyFont="1" applyBorder="1" applyAlignment="1">
      <alignment horizontal="right"/>
    </xf>
    <xf numFmtId="176" fontId="0" fillId="0" borderId="0" xfId="0" applyNumberFormat="1"/>
    <xf numFmtId="0" fontId="21" fillId="4" borderId="23" xfId="6" applyFont="1" applyFill="1" applyBorder="1" applyAlignment="1">
      <alignment horizontal="center"/>
    </xf>
    <xf numFmtId="0" fontId="21" fillId="4" borderId="18" xfId="6" applyFont="1" applyFill="1" applyBorder="1" applyAlignment="1">
      <alignment horizontal="center"/>
    </xf>
    <xf numFmtId="175" fontId="21" fillId="4" borderId="24" xfId="3" applyNumberFormat="1" applyFont="1" applyFill="1" applyBorder="1" applyAlignment="1">
      <alignment horizontal="center"/>
    </xf>
    <xf numFmtId="0" fontId="19" fillId="0" borderId="0" xfId="6"/>
    <xf numFmtId="0" fontId="22" fillId="0" borderId="0" xfId="6" applyFont="1"/>
    <xf numFmtId="0" fontId="23" fillId="0" borderId="0" xfId="6" applyFont="1" applyAlignment="1">
      <alignment horizontal="center" wrapText="1"/>
    </xf>
    <xf numFmtId="0" fontId="24" fillId="5" borderId="0" xfId="6" applyFont="1" applyFill="1" applyAlignment="1">
      <alignment horizontal="center" vertical="center" wrapText="1"/>
    </xf>
    <xf numFmtId="0" fontId="24" fillId="4" borderId="25" xfId="6" applyFont="1" applyFill="1" applyBorder="1" applyAlignment="1">
      <alignment horizontal="center" vertical="center" wrapText="1"/>
    </xf>
    <xf numFmtId="0" fontId="24" fillId="4" borderId="0" xfId="6" applyFont="1" applyFill="1" applyAlignment="1">
      <alignment horizontal="center" vertical="center" wrapText="1"/>
    </xf>
    <xf numFmtId="0" fontId="26" fillId="4" borderId="26" xfId="6" applyFont="1" applyFill="1" applyBorder="1"/>
    <xf numFmtId="0" fontId="27" fillId="4" borderId="26" xfId="6" applyFont="1" applyFill="1" applyBorder="1"/>
    <xf numFmtId="0" fontId="27" fillId="4" borderId="27" xfId="6" applyFont="1" applyFill="1" applyBorder="1"/>
    <xf numFmtId="0" fontId="27" fillId="4" borderId="0" xfId="6" applyFont="1" applyFill="1" applyAlignment="1">
      <alignment horizontal="center"/>
    </xf>
    <xf numFmtId="0" fontId="28" fillId="5" borderId="0" xfId="6" applyFont="1" applyFill="1" applyAlignment="1">
      <alignment horizontal="center"/>
    </xf>
    <xf numFmtId="0" fontId="29" fillId="0" borderId="0" xfId="6" applyFont="1"/>
    <xf numFmtId="0" fontId="30" fillId="0" borderId="0" xfId="6" applyFont="1"/>
    <xf numFmtId="0" fontId="26" fillId="4" borderId="0" xfId="6" applyFont="1" applyFill="1"/>
    <xf numFmtId="0" fontId="27" fillId="4" borderId="0" xfId="6" applyFont="1" applyFill="1"/>
    <xf numFmtId="0" fontId="27" fillId="4" borderId="29" xfId="6" applyFont="1" applyFill="1" applyBorder="1"/>
    <xf numFmtId="0" fontId="27" fillId="4" borderId="28" xfId="6" applyFont="1" applyFill="1" applyBorder="1" applyAlignment="1">
      <alignment horizontal="center"/>
    </xf>
    <xf numFmtId="0" fontId="29" fillId="0" borderId="30" xfId="6" applyFont="1" applyBorder="1"/>
    <xf numFmtId="0" fontId="26" fillId="4" borderId="25" xfId="6" applyFont="1" applyFill="1" applyBorder="1"/>
    <xf numFmtId="0" fontId="27" fillId="4" borderId="25" xfId="6" applyFont="1" applyFill="1" applyBorder="1"/>
    <xf numFmtId="0" fontId="27" fillId="4" borderId="31" xfId="6" applyFont="1" applyFill="1" applyBorder="1"/>
    <xf numFmtId="0" fontId="27" fillId="4" borderId="25" xfId="6" applyFont="1" applyFill="1" applyBorder="1" applyAlignment="1">
      <alignment horizontal="center"/>
    </xf>
    <xf numFmtId="0" fontId="29" fillId="0" borderId="32" xfId="6" applyFont="1" applyBorder="1"/>
    <xf numFmtId="0" fontId="31" fillId="4" borderId="0" xfId="6" applyFont="1" applyFill="1"/>
    <xf numFmtId="0" fontId="31" fillId="4" borderId="29" xfId="6" applyFont="1" applyFill="1" applyBorder="1"/>
    <xf numFmtId="2" fontId="31" fillId="4" borderId="0" xfId="6" applyNumberFormat="1" applyFont="1" applyFill="1" applyAlignment="1">
      <alignment horizontal="center"/>
    </xf>
    <xf numFmtId="2" fontId="31" fillId="0" borderId="0" xfId="6" applyNumberFormat="1" applyFont="1" applyAlignment="1">
      <alignment horizontal="center"/>
    </xf>
    <xf numFmtId="2" fontId="31" fillId="4" borderId="0" xfId="6" applyNumberFormat="1" applyFont="1" applyFill="1" applyAlignment="1">
      <alignment horizontal="right"/>
    </xf>
    <xf numFmtId="0" fontId="31" fillId="0" borderId="0" xfId="6" applyFont="1"/>
    <xf numFmtId="0" fontId="31" fillId="0" borderId="0" xfId="6" applyFont="1" applyAlignment="1">
      <alignment horizontal="left"/>
    </xf>
    <xf numFmtId="0" fontId="31" fillId="0" borderId="29" xfId="6" applyFont="1" applyBorder="1"/>
    <xf numFmtId="2" fontId="31" fillId="0" borderId="0" xfId="6" applyNumberFormat="1" applyFont="1" applyAlignment="1">
      <alignment horizontal="right"/>
    </xf>
    <xf numFmtId="2" fontId="32" fillId="0" borderId="32" xfId="6" applyNumberFormat="1" applyFont="1" applyBorder="1"/>
    <xf numFmtId="0" fontId="22" fillId="0" borderId="33" xfId="6" applyFont="1" applyBorder="1"/>
    <xf numFmtId="0" fontId="31" fillId="0" borderId="0" xfId="6" applyFont="1" applyAlignment="1">
      <alignment vertical="center"/>
    </xf>
    <xf numFmtId="0" fontId="22" fillId="0" borderId="33" xfId="6" applyFont="1" applyBorder="1" applyAlignment="1">
      <alignment vertical="center"/>
    </xf>
    <xf numFmtId="0" fontId="19" fillId="0" borderId="0" xfId="6" applyAlignment="1">
      <alignment vertical="center"/>
    </xf>
    <xf numFmtId="2" fontId="19" fillId="0" borderId="0" xfId="6" applyNumberFormat="1" applyAlignment="1">
      <alignment horizontal="center"/>
    </xf>
    <xf numFmtId="170" fontId="31" fillId="0" borderId="0" xfId="6" applyNumberFormat="1" applyFont="1" applyAlignment="1">
      <alignment horizontal="center"/>
    </xf>
    <xf numFmtId="0" fontId="26" fillId="0" borderId="28" xfId="6" applyFont="1" applyBorder="1" applyAlignment="1">
      <alignment vertical="center"/>
    </xf>
    <xf numFmtId="0" fontId="26" fillId="0" borderId="34" xfId="6" applyFont="1" applyBorder="1" applyAlignment="1">
      <alignment vertical="center"/>
    </xf>
    <xf numFmtId="2" fontId="26" fillId="0" borderId="28" xfId="6" applyNumberFormat="1" applyFont="1" applyBorder="1" applyAlignment="1">
      <alignment horizontal="center" vertical="center"/>
    </xf>
    <xf numFmtId="2" fontId="26" fillId="0" borderId="28" xfId="6" applyNumberFormat="1" applyFont="1" applyBorder="1" applyAlignment="1">
      <alignment horizontal="right" vertical="center"/>
    </xf>
    <xf numFmtId="2" fontId="26" fillId="0" borderId="0" xfId="6" applyNumberFormat="1" applyFont="1" applyAlignment="1">
      <alignment horizontal="right" vertical="center"/>
    </xf>
    <xf numFmtId="0" fontId="31" fillId="0" borderId="29" xfId="6" applyFont="1" applyBorder="1" applyAlignment="1">
      <alignment vertical="center"/>
    </xf>
    <xf numFmtId="2" fontId="26" fillId="0" borderId="0" xfId="6" applyNumberFormat="1" applyFont="1" applyAlignment="1">
      <alignment horizontal="center" vertical="center"/>
    </xf>
    <xf numFmtId="2" fontId="31" fillId="0" borderId="0" xfId="6" applyNumberFormat="1" applyFont="1" applyAlignment="1">
      <alignment horizontal="center" vertical="center"/>
    </xf>
    <xf numFmtId="2" fontId="31" fillId="0" borderId="0" xfId="6" applyNumberFormat="1" applyFont="1" applyAlignment="1">
      <alignment horizontal="right" vertical="center"/>
    </xf>
    <xf numFmtId="0" fontId="26" fillId="0" borderId="0" xfId="6" applyFont="1" applyAlignment="1">
      <alignment vertical="center"/>
    </xf>
    <xf numFmtId="170" fontId="31" fillId="0" borderId="0" xfId="6" applyNumberFormat="1" applyFont="1" applyAlignment="1">
      <alignment horizontal="left"/>
    </xf>
    <xf numFmtId="170" fontId="31" fillId="0" borderId="29" xfId="6" applyNumberFormat="1" applyFont="1" applyBorder="1"/>
    <xf numFmtId="170" fontId="31" fillId="0" borderId="0" xfId="6" applyNumberFormat="1" applyFont="1"/>
    <xf numFmtId="2" fontId="32" fillId="0" borderId="32" xfId="6" applyNumberFormat="1" applyFont="1" applyBorder="1" applyAlignment="1">
      <alignment vertical="center"/>
    </xf>
    <xf numFmtId="170" fontId="26" fillId="0" borderId="28" xfId="6" applyNumberFormat="1" applyFont="1" applyBorder="1" applyAlignment="1">
      <alignment vertical="center"/>
    </xf>
    <xf numFmtId="170" fontId="26" fillId="0" borderId="34" xfId="6" applyNumberFormat="1" applyFont="1" applyBorder="1" applyAlignment="1">
      <alignment vertical="center"/>
    </xf>
    <xf numFmtId="170" fontId="31" fillId="0" borderId="0" xfId="6" applyNumberFormat="1" applyFont="1" applyAlignment="1">
      <alignment horizontal="center" vertical="center"/>
    </xf>
    <xf numFmtId="0" fontId="31" fillId="0" borderId="28" xfId="6" applyFont="1" applyBorder="1" applyAlignment="1">
      <alignment vertical="center"/>
    </xf>
    <xf numFmtId="0" fontId="31" fillId="0" borderId="34" xfId="6" applyFont="1" applyBorder="1" applyAlignment="1">
      <alignment vertical="center"/>
    </xf>
    <xf numFmtId="2" fontId="31" fillId="0" borderId="28" xfId="6" applyNumberFormat="1" applyFont="1" applyBorder="1" applyAlignment="1">
      <alignment horizontal="center" vertical="center"/>
    </xf>
    <xf numFmtId="2" fontId="31" fillId="0" borderId="28" xfId="6" applyNumberFormat="1" applyFont="1" applyBorder="1" applyAlignment="1">
      <alignment horizontal="right" vertical="center"/>
    </xf>
    <xf numFmtId="0" fontId="26" fillId="0" borderId="0" xfId="6" applyFont="1" applyAlignment="1">
      <alignment horizontal="left" vertical="center"/>
    </xf>
    <xf numFmtId="0" fontId="26" fillId="0" borderId="29" xfId="6" applyFont="1" applyBorder="1" applyAlignment="1">
      <alignment vertical="center"/>
    </xf>
    <xf numFmtId="171" fontId="31" fillId="0" borderId="0" xfId="6" applyNumberFormat="1" applyFont="1" applyAlignment="1">
      <alignment horizontal="center"/>
    </xf>
    <xf numFmtId="2" fontId="19" fillId="0" borderId="0" xfId="6" applyNumberFormat="1" applyAlignment="1">
      <alignment horizontal="center" vertical="center"/>
    </xf>
    <xf numFmtId="171" fontId="31" fillId="0" borderId="0" xfId="6" applyNumberFormat="1" applyFont="1" applyAlignment="1">
      <alignment horizontal="center" vertical="center"/>
    </xf>
    <xf numFmtId="2" fontId="32" fillId="0" borderId="35" xfId="6" applyNumberFormat="1" applyFont="1" applyBorder="1" applyAlignment="1">
      <alignment vertical="center"/>
    </xf>
    <xf numFmtId="0" fontId="31" fillId="0" borderId="29" xfId="6" applyFont="1" applyBorder="1" applyAlignment="1">
      <alignment horizontal="left" vertical="center"/>
    </xf>
    <xf numFmtId="170" fontId="19" fillId="0" borderId="0" xfId="6" applyNumberFormat="1" applyAlignment="1">
      <alignment vertical="center"/>
    </xf>
    <xf numFmtId="0" fontId="31" fillId="4" borderId="0" xfId="6" applyFont="1" applyFill="1" applyAlignment="1">
      <alignment vertical="center"/>
    </xf>
    <xf numFmtId="0" fontId="22" fillId="0" borderId="36" xfId="6" applyFont="1" applyBorder="1" applyAlignment="1">
      <alignment vertical="center"/>
    </xf>
    <xf numFmtId="49" fontId="31" fillId="0" borderId="29" xfId="6" applyNumberFormat="1" applyFont="1" applyBorder="1" applyAlignment="1">
      <alignment vertical="center"/>
    </xf>
    <xf numFmtId="2" fontId="31" fillId="4" borderId="0" xfId="6" applyNumberFormat="1" applyFont="1" applyFill="1" applyAlignment="1">
      <alignment horizontal="right" vertical="center"/>
    </xf>
    <xf numFmtId="2" fontId="31" fillId="4" borderId="0" xfId="6" applyNumberFormat="1" applyFont="1" applyFill="1" applyAlignment="1">
      <alignment horizontal="center" vertical="center"/>
    </xf>
    <xf numFmtId="2" fontId="26" fillId="4" borderId="0" xfId="6" applyNumberFormat="1" applyFont="1" applyFill="1" applyAlignment="1">
      <alignment horizontal="right" vertical="center"/>
    </xf>
    <xf numFmtId="0" fontId="26" fillId="0" borderId="28" xfId="6" applyFont="1" applyBorder="1"/>
    <xf numFmtId="0" fontId="26" fillId="0" borderId="34" xfId="6" applyFont="1" applyBorder="1"/>
    <xf numFmtId="2" fontId="26" fillId="0" borderId="28" xfId="6" applyNumberFormat="1" applyFont="1" applyBorder="1" applyAlignment="1">
      <alignment horizontal="center"/>
    </xf>
    <xf numFmtId="2" fontId="26" fillId="0" borderId="28" xfId="6" applyNumberFormat="1" applyFont="1" applyBorder="1" applyAlignment="1">
      <alignment horizontal="right"/>
    </xf>
    <xf numFmtId="0" fontId="19" fillId="0" borderId="0" xfId="6" applyAlignment="1">
      <alignment horizontal="center"/>
    </xf>
    <xf numFmtId="0" fontId="34" fillId="0" borderId="0" xfId="6" applyFont="1"/>
    <xf numFmtId="170" fontId="34" fillId="0" borderId="0" xfId="6" applyNumberFormat="1" applyFont="1"/>
    <xf numFmtId="165" fontId="31" fillId="0" borderId="0" xfId="2" applyNumberFormat="1" applyFont="1"/>
    <xf numFmtId="2" fontId="31" fillId="0" borderId="0" xfId="6" applyNumberFormat="1" applyFont="1"/>
    <xf numFmtId="0" fontId="34" fillId="0" borderId="0" xfId="6" applyFont="1" applyAlignment="1">
      <alignment wrapText="1"/>
    </xf>
    <xf numFmtId="0" fontId="31" fillId="0" borderId="0" xfId="6" applyFont="1" applyAlignment="1">
      <alignment wrapText="1"/>
    </xf>
    <xf numFmtId="0" fontId="31" fillId="0" borderId="0" xfId="6" applyFont="1" applyAlignment="1">
      <alignment horizontal="center" wrapText="1"/>
    </xf>
    <xf numFmtId="2" fontId="31" fillId="0" borderId="0" xfId="6" applyNumberFormat="1" applyFont="1" applyAlignment="1">
      <alignment wrapText="1"/>
    </xf>
    <xf numFmtId="0" fontId="36" fillId="0" borderId="0" xfId="6" applyFont="1" applyAlignment="1">
      <alignment vertical="center"/>
    </xf>
    <xf numFmtId="0" fontId="19" fillId="0" borderId="0" xfId="6" applyAlignment="1">
      <alignment horizontal="center" vertical="center"/>
    </xf>
    <xf numFmtId="2" fontId="19" fillId="0" borderId="0" xfId="6" applyNumberFormat="1" applyAlignment="1">
      <alignment vertical="center"/>
    </xf>
    <xf numFmtId="0" fontId="36" fillId="0" borderId="0" xfId="6" applyFont="1"/>
    <xf numFmtId="170" fontId="19" fillId="0" borderId="0" xfId="6" applyNumberFormat="1"/>
    <xf numFmtId="2" fontId="19" fillId="0" borderId="0" xfId="6" applyNumberFormat="1"/>
    <xf numFmtId="165" fontId="19" fillId="0" borderId="0" xfId="2" applyNumberFormat="1" applyFont="1"/>
    <xf numFmtId="0" fontId="26" fillId="0" borderId="0" xfId="6" applyFont="1"/>
    <xf numFmtId="0" fontId="21" fillId="0" borderId="0" xfId="6" applyFont="1"/>
    <xf numFmtId="2" fontId="37" fillId="5" borderId="0" xfId="6" applyNumberFormat="1" applyFont="1" applyFill="1"/>
    <xf numFmtId="0" fontId="39" fillId="2" borderId="19" xfId="5" applyFont="1" applyFill="1" applyBorder="1" applyAlignment="1">
      <alignment horizontal="center" vertical="center"/>
    </xf>
    <xf numFmtId="0" fontId="39" fillId="2" borderId="19" xfId="5" applyFont="1" applyFill="1" applyBorder="1" applyAlignment="1">
      <alignment horizontal="center" vertical="center" wrapText="1"/>
    </xf>
    <xf numFmtId="0" fontId="22" fillId="0" borderId="32" xfId="6" applyFont="1" applyBorder="1" applyAlignment="1">
      <alignment horizontal="center" vertical="center"/>
    </xf>
    <xf numFmtId="0" fontId="0" fillId="3" borderId="37" xfId="0" applyFill="1" applyBorder="1"/>
    <xf numFmtId="0" fontId="0" fillId="3" borderId="38" xfId="0" applyFill="1" applyBorder="1"/>
    <xf numFmtId="0" fontId="0" fillId="3" borderId="39" xfId="0" applyFill="1" applyBorder="1"/>
    <xf numFmtId="0" fontId="0" fillId="3" borderId="10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42" fillId="3" borderId="0" xfId="0" applyFont="1" applyFill="1"/>
    <xf numFmtId="0" fontId="0" fillId="3" borderId="11" xfId="0" applyFill="1" applyBorder="1"/>
    <xf numFmtId="173" fontId="0" fillId="3" borderId="0" xfId="0" applyNumberFormat="1" applyFill="1" applyAlignment="1">
      <alignment horizontal="center"/>
    </xf>
    <xf numFmtId="177" fontId="0" fillId="3" borderId="5" xfId="0" applyNumberFormat="1" applyFill="1" applyBorder="1"/>
    <xf numFmtId="0" fontId="0" fillId="3" borderId="7" xfId="0" applyFill="1" applyBorder="1"/>
    <xf numFmtId="177" fontId="0" fillId="3" borderId="12" xfId="0" applyNumberFormat="1" applyFill="1" applyBorder="1"/>
    <xf numFmtId="0" fontId="0" fillId="3" borderId="14" xfId="0" applyFill="1" applyBorder="1"/>
    <xf numFmtId="0" fontId="0" fillId="3" borderId="1" xfId="0" applyFill="1" applyBorder="1" applyAlignment="1">
      <alignment horizontal="left"/>
    </xf>
    <xf numFmtId="173" fontId="0" fillId="3" borderId="2" xfId="0" applyNumberFormat="1" applyFill="1" applyBorder="1" applyAlignment="1">
      <alignment horizontal="center"/>
    </xf>
    <xf numFmtId="0" fontId="0" fillId="3" borderId="3" xfId="0" applyFill="1" applyBorder="1"/>
    <xf numFmtId="0" fontId="0" fillId="3" borderId="0" xfId="0" applyFill="1" applyAlignment="1">
      <alignment horizontal="right"/>
    </xf>
    <xf numFmtId="177" fontId="0" fillId="3" borderId="0" xfId="0" applyNumberFormat="1" applyFill="1" applyAlignment="1">
      <alignment horizontal="center"/>
    </xf>
    <xf numFmtId="177" fontId="42" fillId="3" borderId="0" xfId="0" applyNumberFormat="1" applyFont="1" applyFill="1"/>
    <xf numFmtId="170" fontId="0" fillId="0" borderId="0" xfId="0" applyNumberFormat="1" applyAlignment="1">
      <alignment horizontal="center"/>
    </xf>
    <xf numFmtId="167" fontId="0" fillId="3" borderId="0" xfId="0" applyNumberFormat="1" applyFill="1" applyAlignment="1">
      <alignment horizontal="center"/>
    </xf>
    <xf numFmtId="170" fontId="0" fillId="3" borderId="0" xfId="0" applyNumberFormat="1" applyFill="1" applyAlignment="1">
      <alignment horizontal="center"/>
    </xf>
    <xf numFmtId="0" fontId="36" fillId="3" borderId="0" xfId="0" applyFont="1" applyFill="1"/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3" xfId="0" applyFill="1" applyBorder="1" applyAlignment="1">
      <alignment horizontal="right"/>
    </xf>
    <xf numFmtId="170" fontId="0" fillId="3" borderId="13" xfId="0" applyNumberFormat="1" applyFill="1" applyBorder="1" applyAlignment="1">
      <alignment horizontal="center"/>
    </xf>
    <xf numFmtId="0" fontId="36" fillId="3" borderId="13" xfId="0" applyFont="1" applyFill="1" applyBorder="1"/>
    <xf numFmtId="0" fontId="42" fillId="3" borderId="13" xfId="0" applyFont="1" applyFill="1" applyBorder="1"/>
    <xf numFmtId="0" fontId="0" fillId="3" borderId="13" xfId="0" applyFill="1" applyBorder="1"/>
    <xf numFmtId="0" fontId="0" fillId="3" borderId="14" xfId="0" applyFill="1" applyBorder="1" applyAlignment="1">
      <alignment horizontal="right"/>
    </xf>
    <xf numFmtId="0" fontId="0" fillId="0" borderId="0" xfId="0" applyAlignment="1">
      <alignment wrapText="1"/>
    </xf>
    <xf numFmtId="178" fontId="0" fillId="0" borderId="0" xfId="0" applyNumberFormat="1"/>
    <xf numFmtId="0" fontId="0" fillId="0" borderId="0" xfId="0" applyAlignment="1">
      <alignment vertical="center" wrapText="1"/>
    </xf>
    <xf numFmtId="0" fontId="18" fillId="0" borderId="0" xfId="0" applyFont="1"/>
    <xf numFmtId="4" fontId="0" fillId="0" borderId="8" xfId="0" applyNumberFormat="1" applyBorder="1"/>
    <xf numFmtId="9" fontId="0" fillId="0" borderId="0" xfId="2" applyFont="1"/>
    <xf numFmtId="0" fontId="19" fillId="0" borderId="0" xfId="4" applyAlignment="1">
      <alignment vertical="center"/>
    </xf>
    <xf numFmtId="0" fontId="31" fillId="0" borderId="0" xfId="4" applyFont="1" applyAlignment="1">
      <alignment vertical="center"/>
    </xf>
    <xf numFmtId="0" fontId="30" fillId="0" borderId="0" xfId="4" applyFont="1" applyAlignment="1">
      <alignment vertical="center"/>
    </xf>
    <xf numFmtId="0" fontId="31" fillId="5" borderId="0" xfId="4" applyFont="1" applyFill="1" applyAlignment="1">
      <alignment vertical="center"/>
    </xf>
    <xf numFmtId="0" fontId="27" fillId="0" borderId="25" xfId="4" applyFont="1" applyBorder="1" applyAlignment="1">
      <alignment horizontal="center" vertical="center"/>
    </xf>
    <xf numFmtId="0" fontId="30" fillId="0" borderId="25" xfId="4" applyFont="1" applyBorder="1" applyAlignment="1">
      <alignment vertical="center"/>
    </xf>
    <xf numFmtId="0" fontId="26" fillId="0" borderId="0" xfId="4" applyFont="1" applyAlignment="1">
      <alignment horizontal="center" vertical="center"/>
    </xf>
    <xf numFmtId="0" fontId="26" fillId="0" borderId="0" xfId="4" applyFont="1" applyAlignment="1">
      <alignment vertical="center"/>
    </xf>
    <xf numFmtId="4" fontId="30" fillId="0" borderId="0" xfId="4" applyNumberFormat="1" applyFont="1" applyAlignment="1">
      <alignment vertical="center"/>
    </xf>
    <xf numFmtId="4" fontId="19" fillId="0" borderId="0" xfId="4" applyNumberFormat="1" applyAlignment="1">
      <alignment vertical="center"/>
    </xf>
    <xf numFmtId="2" fontId="31" fillId="0" borderId="0" xfId="7" applyNumberFormat="1" applyFont="1" applyAlignment="1">
      <alignment horizontal="right" vertical="center"/>
    </xf>
    <xf numFmtId="0" fontId="43" fillId="0" borderId="0" xfId="4" applyFont="1" applyAlignment="1">
      <alignment vertical="center"/>
    </xf>
    <xf numFmtId="0" fontId="26" fillId="0" borderId="28" xfId="4" applyFont="1" applyBorder="1" applyAlignment="1">
      <alignment vertical="center"/>
    </xf>
    <xf numFmtId="0" fontId="44" fillId="0" borderId="28" xfId="4" applyFont="1" applyBorder="1" applyAlignment="1">
      <alignment vertical="center"/>
    </xf>
    <xf numFmtId="2" fontId="26" fillId="0" borderId="28" xfId="7" applyNumberFormat="1" applyFont="1" applyBorder="1" applyAlignment="1">
      <alignment horizontal="right" vertical="center"/>
    </xf>
    <xf numFmtId="0" fontId="45" fillId="0" borderId="0" xfId="4" applyFont="1" applyAlignment="1">
      <alignment vertical="center"/>
    </xf>
    <xf numFmtId="2" fontId="30" fillId="0" borderId="0" xfId="4" applyNumberFormat="1" applyFont="1" applyAlignment="1">
      <alignment horizontal="right" vertical="center"/>
    </xf>
    <xf numFmtId="2" fontId="31" fillId="0" borderId="0" xfId="4" applyNumberFormat="1" applyFont="1" applyAlignment="1">
      <alignment horizontal="right" vertical="center"/>
    </xf>
    <xf numFmtId="2" fontId="19" fillId="0" borderId="0" xfId="4" applyNumberFormat="1" applyAlignment="1">
      <alignment horizontal="right" vertical="center"/>
    </xf>
    <xf numFmtId="2" fontId="26" fillId="0" borderId="0" xfId="7" applyNumberFormat="1" applyFont="1" applyAlignment="1">
      <alignment horizontal="right" vertical="center"/>
    </xf>
    <xf numFmtId="0" fontId="46" fillId="0" borderId="0" xfId="4" applyFont="1" applyAlignment="1">
      <alignment vertical="center"/>
    </xf>
    <xf numFmtId="0" fontId="47" fillId="0" borderId="0" xfId="4" applyFont="1"/>
    <xf numFmtId="0" fontId="31" fillId="0" borderId="0" xfId="4" applyFont="1"/>
    <xf numFmtId="0" fontId="48" fillId="0" borderId="0" xfId="4" applyFont="1" applyAlignment="1">
      <alignment vertical="center"/>
    </xf>
    <xf numFmtId="0" fontId="26" fillId="0" borderId="25" xfId="4" applyFont="1" applyBorder="1" applyAlignment="1">
      <alignment vertical="center"/>
    </xf>
    <xf numFmtId="0" fontId="31" fillId="0" borderId="25" xfId="4" applyFont="1" applyBorder="1" applyAlignment="1">
      <alignment vertical="center"/>
    </xf>
    <xf numFmtId="2" fontId="26" fillId="0" borderId="25" xfId="7" applyNumberFormat="1" applyFont="1" applyBorder="1" applyAlignment="1">
      <alignment horizontal="right" vertical="center"/>
    </xf>
    <xf numFmtId="2" fontId="26" fillId="0" borderId="28" xfId="8" applyNumberFormat="1" applyFont="1" applyBorder="1" applyAlignment="1">
      <alignment horizontal="right"/>
    </xf>
    <xf numFmtId="0" fontId="39" fillId="0" borderId="28" xfId="8" applyFont="1" applyBorder="1"/>
    <xf numFmtId="169" fontId="39" fillId="0" borderId="28" xfId="8" applyNumberFormat="1" applyFont="1" applyBorder="1"/>
    <xf numFmtId="0" fontId="39" fillId="0" borderId="0" xfId="8" applyFont="1"/>
    <xf numFmtId="0" fontId="49" fillId="0" borderId="0" xfId="4" applyFont="1" applyAlignment="1">
      <alignment vertical="center"/>
    </xf>
    <xf numFmtId="180" fontId="19" fillId="0" borderId="0" xfId="4" applyNumberFormat="1" applyAlignment="1">
      <alignment vertical="center"/>
    </xf>
    <xf numFmtId="169" fontId="19" fillId="0" borderId="0" xfId="4" applyNumberFormat="1" applyAlignment="1">
      <alignment vertical="center"/>
    </xf>
    <xf numFmtId="3" fontId="0" fillId="0" borderId="0" xfId="0" applyNumberFormat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38" fillId="2" borderId="17" xfId="4" applyFont="1" applyFill="1" applyBorder="1" applyAlignment="1">
      <alignment horizontal="center" wrapText="1"/>
    </xf>
    <xf numFmtId="0" fontId="38" fillId="2" borderId="18" xfId="4" applyFont="1" applyFill="1" applyBorder="1" applyAlignment="1">
      <alignment horizontal="center" wrapText="1"/>
    </xf>
    <xf numFmtId="0" fontId="31" fillId="0" borderId="0" xfId="6" applyFont="1" applyAlignment="1">
      <alignment horizontal="left"/>
    </xf>
    <xf numFmtId="0" fontId="27" fillId="4" borderId="28" xfId="6" applyFont="1" applyFill="1" applyBorder="1" applyAlignment="1">
      <alignment horizontal="center"/>
    </xf>
    <xf numFmtId="0" fontId="40" fillId="2" borderId="0" xfId="5" applyFont="1" applyFill="1" applyAlignment="1">
      <alignment horizontal="center" vertical="center"/>
    </xf>
    <xf numFmtId="0" fontId="25" fillId="2" borderId="0" xfId="6" applyFont="1" applyFill="1" applyAlignment="1">
      <alignment horizontal="center" vertical="center" wrapText="1"/>
    </xf>
    <xf numFmtId="0" fontId="27" fillId="4" borderId="26" xfId="6" applyFont="1" applyFill="1" applyBorder="1" applyAlignment="1">
      <alignment horizontal="center"/>
    </xf>
    <xf numFmtId="0" fontId="40" fillId="2" borderId="0" xfId="4" applyFont="1" applyFill="1" applyAlignment="1">
      <alignment horizontal="center" vertical="center"/>
    </xf>
  </cellXfs>
  <cellStyles count="10">
    <cellStyle name="Millares" xfId="1" builtinId="3"/>
    <cellStyle name="Millares 2" xfId="3" xr:uid="{D7156012-A47C-465A-8959-39CBA0C41C5D}"/>
    <cellStyle name="Millares_6 SistemasAislados" xfId="7" xr:uid="{8F9C45B1-529B-42D0-A831-ECE794B362F8}"/>
    <cellStyle name="Normal" xfId="0" builtinId="0"/>
    <cellStyle name="Normal 2" xfId="5" xr:uid="{A13B1DE3-19DB-4186-BEDA-FFFD7B19AD73}"/>
    <cellStyle name="Normal 2 2" xfId="8" xr:uid="{420E349F-B658-4448-A06F-8EDF8F0B9225}"/>
    <cellStyle name="Normal 8" xfId="9" xr:uid="{14075C79-78E9-4E13-851A-933F3602E3D9}"/>
    <cellStyle name="Normal_6 SistemasAislados" xfId="4" xr:uid="{66F2590D-F711-4537-95C6-3C3A9B292FF9}"/>
    <cellStyle name="Normal_6. SistemasAislados Pág 114 y 115 WTeran" xfId="6" xr:uid="{AB148D51-6F29-4FAF-B17E-446DF583E527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Cobija (tCOe/año)</a:t>
            </a:r>
            <a:endParaRPr lang="es-B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Cobija!$D$42:$O$42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Cobija!$D$47:$O$47</c:f>
              <c:numCache>
                <c:formatCode>_-* #,##0_-;\-* #,##0_-;_-* "-"??_-;_-@_-</c:formatCode>
                <c:ptCount val="12"/>
                <c:pt idx="0">
                  <c:v>34760.22315832493</c:v>
                </c:pt>
                <c:pt idx="1">
                  <c:v>37466.842956284047</c:v>
                </c:pt>
                <c:pt idx="2">
                  <c:v>37253.363517693942</c:v>
                </c:pt>
                <c:pt idx="3">
                  <c:v>38220.047175882792</c:v>
                </c:pt>
                <c:pt idx="4">
                  <c:v>39731.029227196726</c:v>
                </c:pt>
                <c:pt idx="5">
                  <c:v>41714.435105285636</c:v>
                </c:pt>
                <c:pt idx="6">
                  <c:v>43992.407754143002</c:v>
                </c:pt>
                <c:pt idx="7">
                  <c:v>46421.126037244525</c:v>
                </c:pt>
                <c:pt idx="8">
                  <c:v>48880.42734699438</c:v>
                </c:pt>
                <c:pt idx="9">
                  <c:v>51509.766406252682</c:v>
                </c:pt>
                <c:pt idx="10">
                  <c:v>54268.20097698961</c:v>
                </c:pt>
                <c:pt idx="11">
                  <c:v>57149.11001678287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6E-4100-8783-A586541B3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sz="1100" b="1">
                <a:solidFill>
                  <a:sysClr val="windowText" lastClr="000000"/>
                </a:solidFill>
              </a:rPr>
              <a:t>Línea de Base de Emisiones de GEI</a:t>
            </a:r>
            <a:r>
              <a:rPr lang="es-BO" sz="1100" b="1" baseline="0">
                <a:solidFill>
                  <a:sysClr val="windowText" lastClr="000000"/>
                </a:solidFill>
              </a:rPr>
              <a:t> </a:t>
            </a:r>
            <a:r>
              <a:rPr lang="es-BO" sz="1100" b="1">
                <a:solidFill>
                  <a:sysClr val="windowText" lastClr="000000"/>
                </a:solidFill>
              </a:rPr>
              <a:t>con</a:t>
            </a:r>
            <a:r>
              <a:rPr lang="es-BO" sz="1100" b="1" baseline="0">
                <a:solidFill>
                  <a:sysClr val="windowText" lastClr="000000"/>
                </a:solidFill>
              </a:rPr>
              <a:t> y sin Proyecto Sistema Aislado Camiri (tCO</a:t>
            </a:r>
            <a:r>
              <a:rPr lang="es-BO" sz="1100" b="1" baseline="-25000">
                <a:solidFill>
                  <a:sysClr val="windowText" lastClr="000000"/>
                </a:solidFill>
              </a:rPr>
              <a:t>2e</a:t>
            </a:r>
            <a:r>
              <a:rPr lang="es-BO" sz="1100" b="1" baseline="0">
                <a:solidFill>
                  <a:sysClr val="windowText" lastClr="000000"/>
                </a:solidFill>
              </a:rPr>
              <a:t>/año)</a:t>
            </a:r>
            <a:endParaRPr lang="es-BO" sz="11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Camiri!$B$103</c:f>
              <c:strCache>
                <c:ptCount val="1"/>
                <c:pt idx="0">
                  <c:v>Total Emisiones con Proyecto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Camiri!$D$95:$O$95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Camiri!$D$103:$O$103</c:f>
              <c:numCache>
                <c:formatCode>_-* #,##0_-;\-* #,##0_-;_-* "-"??_-;_-@_-</c:formatCode>
                <c:ptCount val="12"/>
                <c:pt idx="0">
                  <c:v>15844.129483924093</c:v>
                </c:pt>
                <c:pt idx="1">
                  <c:v>17331.305790157101</c:v>
                </c:pt>
                <c:pt idx="2">
                  <c:v>17930.904025318989</c:v>
                </c:pt>
                <c:pt idx="3">
                  <c:v>18108.259954465444</c:v>
                </c:pt>
                <c:pt idx="4">
                  <c:v>18160.574256935277</c:v>
                </c:pt>
                <c:pt idx="5">
                  <c:v>19138.497686263505</c:v>
                </c:pt>
                <c:pt idx="6">
                  <c:v>20169.081027117591</c:v>
                </c:pt>
                <c:pt idx="7">
                  <c:v>20156.093666517627</c:v>
                </c:pt>
                <c:pt idx="8">
                  <c:v>20855.39004162058</c:v>
                </c:pt>
                <c:pt idx="9">
                  <c:v>21978.425814660124</c:v>
                </c:pt>
                <c:pt idx="10">
                  <c:v>23161.93561120196</c:v>
                </c:pt>
                <c:pt idx="11">
                  <c:v>24409.175879176208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7C-4E32-9C9D-B9C08AD5385D}"/>
            </c:ext>
          </c:extLst>
        </c:ser>
        <c:ser>
          <c:idx val="0"/>
          <c:order val="1"/>
          <c:tx>
            <c:strRef>
              <c:f>Camiri!$B$97</c:f>
              <c:strCache>
                <c:ptCount val="1"/>
                <c:pt idx="0">
                  <c:v>Emisiones Planta Sistema Aislado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Camiri!$D$95:$O$95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Camiri!$D$97:$O$97</c:f>
              <c:numCache>
                <c:formatCode>_-* #,##0_-;\-* #,##0_-;_-* "-"??_-;_-@_-</c:formatCode>
                <c:ptCount val="12"/>
                <c:pt idx="0">
                  <c:v>15844.129483924093</c:v>
                </c:pt>
                <c:pt idx="1">
                  <c:v>17331.305790157101</c:v>
                </c:pt>
                <c:pt idx="2">
                  <c:v>17930.904025318989</c:v>
                </c:pt>
                <c:pt idx="3">
                  <c:v>18108.259954465444</c:v>
                </c:pt>
                <c:pt idx="4">
                  <c:v>18160.574256935277</c:v>
                </c:pt>
                <c:pt idx="5">
                  <c:v>19138.497686263505</c:v>
                </c:pt>
                <c:pt idx="6">
                  <c:v>20169.081027117591</c:v>
                </c:pt>
                <c:pt idx="7">
                  <c:v>21255.159947606873</c:v>
                </c:pt>
                <c:pt idx="8">
                  <c:v>22399.722812899847</c:v>
                </c:pt>
                <c:pt idx="9">
                  <c:v>23605.918907763276</c:v>
                </c:pt>
                <c:pt idx="10">
                  <c:v>24877.067101874378</c:v>
                </c:pt>
                <c:pt idx="11">
                  <c:v>26216.664981748851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7C-4E32-9C9D-B9C08AD53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6338896"/>
        <c:axId val="1186002912"/>
      </c:lineChart>
      <c:catAx>
        <c:axId val="108633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186002912"/>
        <c:crosses val="autoZero"/>
        <c:auto val="1"/>
        <c:lblAlgn val="ctr"/>
        <c:lblOffset val="100"/>
        <c:noMultiLvlLbl val="0"/>
      </c:catAx>
      <c:valAx>
        <c:axId val="11860029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08633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German Busch   (tCO</a:t>
            </a:r>
            <a:r>
              <a:rPr lang="es-BO" b="1" baseline="-25000"/>
              <a:t>2e</a:t>
            </a:r>
            <a:r>
              <a:rPr lang="es-BO" b="1" baseline="0"/>
              <a:t>/año)</a:t>
            </a:r>
            <a:endParaRPr lang="es-B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>
        <c:manualLayout>
          <c:layoutTarget val="inner"/>
          <c:xMode val="edge"/>
          <c:yMode val="edge"/>
          <c:x val="9.8849680161667869E-2"/>
          <c:y val="0.17242221011950945"/>
          <c:w val="0.86072539659992975"/>
          <c:h val="0.6780793399467439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'German Busch'!$D$42:$O$42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'German Busch'!$D$46:$O$46</c:f>
              <c:numCache>
                <c:formatCode>_-* #,##0_-;\-* #,##0_-;_-* "-"??_-;_-@_-</c:formatCode>
                <c:ptCount val="12"/>
                <c:pt idx="0">
                  <c:v>40077.940891621831</c:v>
                </c:pt>
                <c:pt idx="1">
                  <c:v>42270.272215515608</c:v>
                </c:pt>
                <c:pt idx="2">
                  <c:v>42278.301149652551</c:v>
                </c:pt>
                <c:pt idx="3">
                  <c:v>39339.020385318865</c:v>
                </c:pt>
                <c:pt idx="4">
                  <c:v>41661.716219831629</c:v>
                </c:pt>
                <c:pt idx="5">
                  <c:v>43953.11061192237</c:v>
                </c:pt>
                <c:pt idx="6">
                  <c:v>46370.531695578095</c:v>
                </c:pt>
                <c:pt idx="7">
                  <c:v>48920.910938834881</c:v>
                </c:pt>
                <c:pt idx="8">
                  <c:v>51611.561040470791</c:v>
                </c:pt>
                <c:pt idx="9">
                  <c:v>54450.196897696675</c:v>
                </c:pt>
                <c:pt idx="10">
                  <c:v>57444.957727069988</c:v>
                </c:pt>
                <c:pt idx="11">
                  <c:v>60604.430402058832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2D-474F-A782-683BE80D3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Bermejo sin proyecto de interconexión   (tCO</a:t>
            </a:r>
            <a:r>
              <a:rPr lang="es-BO" b="1" baseline="-25000"/>
              <a:t>2e</a:t>
            </a:r>
            <a:r>
              <a:rPr lang="es-BO" b="1" baseline="0"/>
              <a:t>/año)</a:t>
            </a:r>
            <a:endParaRPr lang="es-B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>
        <c:manualLayout>
          <c:layoutTarget val="inner"/>
          <c:xMode val="edge"/>
          <c:yMode val="edge"/>
          <c:x val="9.8849680161667869E-2"/>
          <c:y val="0.17242221011950945"/>
          <c:w val="0.86072539659992975"/>
          <c:h val="0.6780793399467439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Bermejo!$D$42:$O$42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Bermejo!$D$46:$O$46</c:f>
              <c:numCache>
                <c:formatCode>_-* #,##0_-;\-* #,##0_-;_-* "-"??_-;_-@_-</c:formatCode>
                <c:ptCount val="12"/>
                <c:pt idx="1">
                  <c:v>15238.455065341343</c:v>
                </c:pt>
                <c:pt idx="2">
                  <c:v>15726.200393916661</c:v>
                </c:pt>
                <c:pt idx="3">
                  <c:v>17981.175194982658</c:v>
                </c:pt>
                <c:pt idx="4">
                  <c:v>20078.471008825425</c:v>
                </c:pt>
                <c:pt idx="5">
                  <c:v>21182.786914310822</c:v>
                </c:pt>
                <c:pt idx="6">
                  <c:v>22347.840194597917</c:v>
                </c:pt>
                <c:pt idx="7">
                  <c:v>23576.971405300803</c:v>
                </c:pt>
                <c:pt idx="8">
                  <c:v>24873.70483259235</c:v>
                </c:pt>
                <c:pt idx="9">
                  <c:v>26241.758598384924</c:v>
                </c:pt>
                <c:pt idx="10">
                  <c:v>27685.055321296095</c:v>
                </c:pt>
                <c:pt idx="11">
                  <c:v>29207.733363967378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02-4F2D-8628-575B3EC0A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sz="1100" b="1">
                <a:solidFill>
                  <a:sysClr val="windowText" lastClr="000000"/>
                </a:solidFill>
              </a:rPr>
              <a:t>Línea de Base de Emisiones de GEI</a:t>
            </a:r>
            <a:r>
              <a:rPr lang="es-BO" sz="1100" b="1" baseline="0">
                <a:solidFill>
                  <a:sysClr val="windowText" lastClr="000000"/>
                </a:solidFill>
              </a:rPr>
              <a:t> </a:t>
            </a:r>
            <a:r>
              <a:rPr lang="es-BO" sz="1100" b="1">
                <a:solidFill>
                  <a:sysClr val="windowText" lastClr="000000"/>
                </a:solidFill>
              </a:rPr>
              <a:t>con</a:t>
            </a:r>
            <a:r>
              <a:rPr lang="es-BO" sz="1100" b="1" baseline="0">
                <a:solidFill>
                  <a:sysClr val="windowText" lastClr="000000"/>
                </a:solidFill>
              </a:rPr>
              <a:t> y sin Proyecto Sistema Aislado Bermejo (tCO</a:t>
            </a:r>
            <a:r>
              <a:rPr lang="es-BO" sz="1100" b="1" baseline="-25000">
                <a:solidFill>
                  <a:sysClr val="windowText" lastClr="000000"/>
                </a:solidFill>
              </a:rPr>
              <a:t>2e</a:t>
            </a:r>
            <a:r>
              <a:rPr lang="es-BO" sz="1100" b="1" baseline="0">
                <a:solidFill>
                  <a:sysClr val="windowText" lastClr="000000"/>
                </a:solidFill>
              </a:rPr>
              <a:t>/año)</a:t>
            </a:r>
            <a:endParaRPr lang="es-BO" sz="11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Bermejo!$B$102</c:f>
              <c:strCache>
                <c:ptCount val="1"/>
                <c:pt idx="0">
                  <c:v>Total Emisiones con Proyecto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Bermejo!$D$93:$O$93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Bermejo!$D$102:$O$102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15238.455065341343</c:v>
                </c:pt>
                <c:pt idx="2">
                  <c:v>15726.200393916661</c:v>
                </c:pt>
                <c:pt idx="3">
                  <c:v>17981.175194982658</c:v>
                </c:pt>
                <c:pt idx="4">
                  <c:v>20078.471008825425</c:v>
                </c:pt>
                <c:pt idx="5">
                  <c:v>21182.786914310822</c:v>
                </c:pt>
                <c:pt idx="6">
                  <c:v>22347.840194597917</c:v>
                </c:pt>
                <c:pt idx="7">
                  <c:v>22300.928357798417</c:v>
                </c:pt>
                <c:pt idx="8">
                  <c:v>19488.803172132273</c:v>
                </c:pt>
                <c:pt idx="9">
                  <c:v>20560.687346599549</c:v>
                </c:pt>
                <c:pt idx="10">
                  <c:v>21691.525150662521</c:v>
                </c:pt>
                <c:pt idx="11">
                  <c:v>22884.559033948957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E-460A-B8A2-F57422A86CD8}"/>
            </c:ext>
          </c:extLst>
        </c:ser>
        <c:ser>
          <c:idx val="0"/>
          <c:order val="1"/>
          <c:tx>
            <c:strRef>
              <c:f>Bermejo!$B$95</c:f>
              <c:strCache>
                <c:ptCount val="1"/>
                <c:pt idx="0">
                  <c:v>Emisiones Planta Sistema Aislado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Bermejo!$D$93:$O$93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Bermejo!$D$95:$O$95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15238.455065341343</c:v>
                </c:pt>
                <c:pt idx="2">
                  <c:v>15726.200393916661</c:v>
                </c:pt>
                <c:pt idx="3">
                  <c:v>17981.175194982658</c:v>
                </c:pt>
                <c:pt idx="4">
                  <c:v>20078.471008825425</c:v>
                </c:pt>
                <c:pt idx="5">
                  <c:v>21182.786914310822</c:v>
                </c:pt>
                <c:pt idx="6">
                  <c:v>22347.840194597917</c:v>
                </c:pt>
                <c:pt idx="7">
                  <c:v>23576.971405300803</c:v>
                </c:pt>
                <c:pt idx="8">
                  <c:v>24873.70483259235</c:v>
                </c:pt>
                <c:pt idx="9">
                  <c:v>26241.758598384924</c:v>
                </c:pt>
                <c:pt idx="10">
                  <c:v>27685.055321296095</c:v>
                </c:pt>
                <c:pt idx="11">
                  <c:v>29207.733363967378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E-460A-B8A2-F57422A86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6338896"/>
        <c:axId val="1186002912"/>
      </c:lineChart>
      <c:catAx>
        <c:axId val="108633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186002912"/>
        <c:crosses val="autoZero"/>
        <c:auto val="1"/>
        <c:lblAlgn val="ctr"/>
        <c:lblOffset val="100"/>
        <c:noMultiLvlLbl val="0"/>
      </c:catAx>
      <c:valAx>
        <c:axId val="11860029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08633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Chiquitos (tCO</a:t>
            </a:r>
            <a:r>
              <a:rPr lang="es-BO" b="1" baseline="-25000"/>
              <a:t>2e</a:t>
            </a:r>
            <a:r>
              <a:rPr lang="es-BO" b="1" baseline="0"/>
              <a:t>/año)</a:t>
            </a:r>
            <a:endParaRPr lang="es-BO" b="1"/>
          </a:p>
        </c:rich>
      </c:tx>
      <c:layout>
        <c:manualLayout>
          <c:xMode val="edge"/>
          <c:yMode val="edge"/>
          <c:x val="0.17065770478904652"/>
          <c:y val="2.27245548358121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>
        <c:manualLayout>
          <c:layoutTarget val="inner"/>
          <c:xMode val="edge"/>
          <c:yMode val="edge"/>
          <c:x val="9.8849680161667869E-2"/>
          <c:y val="0.17242221011950945"/>
          <c:w val="0.86072539659992975"/>
          <c:h val="0.6780793399467439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Chiquitos!$D$42:$O$42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Chiquitos!$D$47:$O$47</c:f>
              <c:numCache>
                <c:formatCode>_-* #,##0_-;\-* #,##0_-;_-* "-"??_-;_-@_-</c:formatCode>
                <c:ptCount val="12"/>
                <c:pt idx="0">
                  <c:v>9590.0767575495956</c:v>
                </c:pt>
                <c:pt idx="1">
                  <c:v>10910.924884625158</c:v>
                </c:pt>
                <c:pt idx="2">
                  <c:v>11716.396394148889</c:v>
                </c:pt>
                <c:pt idx="3">
                  <c:v>12342.814750013096</c:v>
                </c:pt>
                <c:pt idx="4">
                  <c:v>12834.869476754293</c:v>
                </c:pt>
                <c:pt idx="5">
                  <c:v>13781.201635422338</c:v>
                </c:pt>
                <c:pt idx="6">
                  <c:v>14622.00624938663</c:v>
                </c:pt>
                <c:pt idx="7">
                  <c:v>15514.109176630551</c:v>
                </c:pt>
                <c:pt idx="8">
                  <c:v>16460.640177507019</c:v>
                </c:pt>
                <c:pt idx="9">
                  <c:v>17464.91996211448</c:v>
                </c:pt>
                <c:pt idx="10">
                  <c:v>18530.471840327958</c:v>
                </c:pt>
                <c:pt idx="11">
                  <c:v>19661.034082609938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9E-4CC9-95C9-FA7B4BF34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Huacaraje (tCOe/año)</a:t>
            </a:r>
            <a:endParaRPr lang="es-B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>
        <c:manualLayout>
          <c:layoutTarget val="inner"/>
          <c:xMode val="edge"/>
          <c:yMode val="edge"/>
          <c:x val="9.8849680161667869E-2"/>
          <c:y val="0.17242221011950945"/>
          <c:w val="0.86072539659992975"/>
          <c:h val="0.6780793399467439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Huacaraje!$D$42:$O$42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Huacaraje!$D$48:$O$48</c:f>
              <c:numCache>
                <c:formatCode>_-* #,##0_-;\-* #,##0_-;_-* "-"??_-;_-@_-</c:formatCode>
                <c:ptCount val="12"/>
                <c:pt idx="3">
                  <c:v>734.99645635870479</c:v>
                </c:pt>
                <c:pt idx="4">
                  <c:v>549.08289956711405</c:v>
                </c:pt>
                <c:pt idx="5">
                  <c:v>549.9147557883972</c:v>
                </c:pt>
                <c:pt idx="6">
                  <c:v>550.74787226523244</c:v>
                </c:pt>
                <c:pt idx="7">
                  <c:v>551.58225090689734</c:v>
                </c:pt>
                <c:pt idx="8">
                  <c:v>552.41789362556142</c:v>
                </c:pt>
                <c:pt idx="9">
                  <c:v>553.25480233629116</c:v>
                </c:pt>
                <c:pt idx="10">
                  <c:v>554.09297895705458</c:v>
                </c:pt>
                <c:pt idx="11">
                  <c:v>554.93242540872529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B3-488B-997D-FD3CDBE72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sz="1100" b="1">
                <a:solidFill>
                  <a:sysClr val="windowText" lastClr="000000"/>
                </a:solidFill>
              </a:rPr>
              <a:t>Línea de Base de Emisiones de GEI</a:t>
            </a:r>
            <a:r>
              <a:rPr lang="es-BO" sz="1100" b="1" baseline="0">
                <a:solidFill>
                  <a:sysClr val="windowText" lastClr="000000"/>
                </a:solidFill>
              </a:rPr>
              <a:t> </a:t>
            </a:r>
            <a:r>
              <a:rPr lang="es-BO" sz="1100" b="1">
                <a:solidFill>
                  <a:sysClr val="windowText" lastClr="000000"/>
                </a:solidFill>
              </a:rPr>
              <a:t>con</a:t>
            </a:r>
            <a:r>
              <a:rPr lang="es-BO" sz="1100" b="1" baseline="0">
                <a:solidFill>
                  <a:sysClr val="windowText" lastClr="000000"/>
                </a:solidFill>
              </a:rPr>
              <a:t> y sin Proyecto Sistema Aislado Huacaraje (tCO</a:t>
            </a:r>
            <a:r>
              <a:rPr lang="es-BO" sz="1100" b="1" baseline="-25000">
                <a:solidFill>
                  <a:sysClr val="windowText" lastClr="000000"/>
                </a:solidFill>
              </a:rPr>
              <a:t>2e</a:t>
            </a:r>
            <a:r>
              <a:rPr lang="es-BO" sz="1100" b="1" baseline="0">
                <a:solidFill>
                  <a:sysClr val="windowText" lastClr="000000"/>
                </a:solidFill>
              </a:rPr>
              <a:t>/año)</a:t>
            </a:r>
            <a:endParaRPr lang="es-BO" sz="11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Huacaraje!$B$104</c:f>
              <c:strCache>
                <c:ptCount val="1"/>
                <c:pt idx="0">
                  <c:v>Con Proyecto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Huacaraje!$D$100:$O$100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Huacaraje!$D$107:$O$107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734.99645635870479</c:v>
                </c:pt>
                <c:pt idx="4">
                  <c:v>549.08289956711405</c:v>
                </c:pt>
                <c:pt idx="5">
                  <c:v>549.9147557883972</c:v>
                </c:pt>
                <c:pt idx="6">
                  <c:v>550.74787226523244</c:v>
                </c:pt>
                <c:pt idx="7">
                  <c:v>419.05356321207347</c:v>
                </c:pt>
                <c:pt idx="8">
                  <c:v>353.62486208332564</c:v>
                </c:pt>
                <c:pt idx="9">
                  <c:v>354.46177079405538</c:v>
                </c:pt>
                <c:pt idx="10">
                  <c:v>355.2999474148188</c:v>
                </c:pt>
                <c:pt idx="11">
                  <c:v>356.13939386648951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A5-44FE-8F46-C3FA5D546403}"/>
            </c:ext>
          </c:extLst>
        </c:ser>
        <c:ser>
          <c:idx val="0"/>
          <c:order val="1"/>
          <c:tx>
            <c:strRef>
              <c:f>Huacaraje!$B$101</c:f>
              <c:strCache>
                <c:ptCount val="1"/>
                <c:pt idx="0">
                  <c:v>Sin Proyecto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Huacaraje!$D$100:$O$100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Huacaraje!$D$103:$O$103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734.99645635870479</c:v>
                </c:pt>
                <c:pt idx="4">
                  <c:v>549.08289956711405</c:v>
                </c:pt>
                <c:pt idx="5">
                  <c:v>549.9147557883972</c:v>
                </c:pt>
                <c:pt idx="6">
                  <c:v>550.74787226523244</c:v>
                </c:pt>
                <c:pt idx="7">
                  <c:v>551.58225090689734</c:v>
                </c:pt>
                <c:pt idx="8">
                  <c:v>552.41789362556142</c:v>
                </c:pt>
                <c:pt idx="9">
                  <c:v>553.25480233629116</c:v>
                </c:pt>
                <c:pt idx="10">
                  <c:v>554.09297895705458</c:v>
                </c:pt>
                <c:pt idx="11">
                  <c:v>554.93242540872529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A5-44FE-8F46-C3FA5D546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6338896"/>
        <c:axId val="1186002912"/>
      </c:lineChart>
      <c:catAx>
        <c:axId val="108633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186002912"/>
        <c:crosses val="autoZero"/>
        <c:auto val="1"/>
        <c:lblAlgn val="ctr"/>
        <c:lblOffset val="100"/>
        <c:noMultiLvlLbl val="0"/>
      </c:catAx>
      <c:valAx>
        <c:axId val="11860029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08633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Rosario del Yata (tCOe/año)</a:t>
            </a:r>
            <a:endParaRPr lang="es-B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>
        <c:manualLayout>
          <c:layoutTarget val="inner"/>
          <c:xMode val="edge"/>
          <c:yMode val="edge"/>
          <c:x val="9.8849680161667869E-2"/>
          <c:y val="0.17242221011950945"/>
          <c:w val="0.86072539659992975"/>
          <c:h val="0.6780793399467439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'Rosario del Yata'!$D$42:$O$42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'Rosario del Yata'!$D$48:$O$48</c:f>
              <c:numCache>
                <c:formatCode>_-* #,##0_-;\-* #,##0_-;_-* "-"??_-;_-@_-</c:formatCode>
                <c:ptCount val="12"/>
                <c:pt idx="3">
                  <c:v>64.766735809273072</c:v>
                </c:pt>
                <c:pt idx="4">
                  <c:v>204.21804150840842</c:v>
                </c:pt>
                <c:pt idx="5">
                  <c:v>211.50699137512467</c:v>
                </c:pt>
                <c:pt idx="6">
                  <c:v>223.13987590075655</c:v>
                </c:pt>
                <c:pt idx="7">
                  <c:v>235.41256907529811</c:v>
                </c:pt>
                <c:pt idx="8">
                  <c:v>248.36026037443949</c:v>
                </c:pt>
                <c:pt idx="9">
                  <c:v>262.02007469503366</c:v>
                </c:pt>
                <c:pt idx="10">
                  <c:v>276.43117880326042</c:v>
                </c:pt>
                <c:pt idx="11">
                  <c:v>291.63489363743975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3F-45AC-9FBC-7C6C743EC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El Sena (tCOe/año)</a:t>
            </a:r>
            <a:endParaRPr lang="es-B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'El Sena'!$D$43:$O$43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'El Sena'!$D$49:$O$49</c:f>
              <c:numCache>
                <c:formatCode>_-* #,##0_-;\-* #,##0_-;_-* "-"??_-;_-@_-</c:formatCode>
                <c:ptCount val="12"/>
                <c:pt idx="0">
                  <c:v>534.71353047875243</c:v>
                </c:pt>
                <c:pt idx="1">
                  <c:v>981.83717091274855</c:v>
                </c:pt>
                <c:pt idx="2">
                  <c:v>1339.0935144363282</c:v>
                </c:pt>
                <c:pt idx="3">
                  <c:v>1509.9121303393592</c:v>
                </c:pt>
                <c:pt idx="4">
                  <c:v>1801.8749877099337</c:v>
                </c:pt>
                <c:pt idx="5">
                  <c:v>1799.0842013311892</c:v>
                </c:pt>
                <c:pt idx="6">
                  <c:v>1907.0430631890868</c:v>
                </c:pt>
                <c:pt idx="7">
                  <c:v>2020.939662449169</c:v>
                </c:pt>
                <c:pt idx="8">
                  <c:v>2141.1005746685555</c:v>
                </c:pt>
                <c:pt idx="9">
                  <c:v>2267.8703370600088</c:v>
                </c:pt>
                <c:pt idx="10">
                  <c:v>2401.6124363829913</c:v>
                </c:pt>
                <c:pt idx="11">
                  <c:v>2542.7103511687383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34-450F-B860-74DC440D3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Riberalta (toe/año)</a:t>
            </a:r>
            <a:endParaRPr lang="es-B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>
        <c:manualLayout>
          <c:layoutTarget val="inner"/>
          <c:xMode val="edge"/>
          <c:yMode val="edge"/>
          <c:x val="9.8849680161667869E-2"/>
          <c:y val="0.17242221011950945"/>
          <c:w val="0.86072539659992975"/>
          <c:h val="0.6780793399467439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Riberalta!$D$42:$O$42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Riberalta!$D$47:$O$47</c:f>
              <c:numCache>
                <c:formatCode>_-* #,##0_-;\-* #,##0_-;_-* "-"??_-;_-@_-</c:formatCode>
                <c:ptCount val="12"/>
                <c:pt idx="0">
                  <c:v>31601.825055422669</c:v>
                </c:pt>
                <c:pt idx="1">
                  <c:v>34977.028493860671</c:v>
                </c:pt>
                <c:pt idx="2">
                  <c:v>38045.467811731171</c:v>
                </c:pt>
                <c:pt idx="3">
                  <c:v>39191.966993319314</c:v>
                </c:pt>
                <c:pt idx="4">
                  <c:v>40549.813738033903</c:v>
                </c:pt>
                <c:pt idx="5">
                  <c:v>43121.148323676964</c:v>
                </c:pt>
                <c:pt idx="6">
                  <c:v>45855.535731067575</c:v>
                </c:pt>
                <c:pt idx="7">
                  <c:v>48763.315424711174</c:v>
                </c:pt>
                <c:pt idx="8">
                  <c:v>51855.482512634793</c:v>
                </c:pt>
                <c:pt idx="9">
                  <c:v>55143.729321889106</c:v>
                </c:pt>
                <c:pt idx="10">
                  <c:v>58640.489610425699</c:v>
                </c:pt>
                <c:pt idx="11">
                  <c:v>62358.985582526831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73-41F7-932C-5A5AEEF61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sz="1100" b="1">
                <a:solidFill>
                  <a:sysClr val="windowText" lastClr="000000"/>
                </a:solidFill>
              </a:rPr>
              <a:t>Línea de Base de Emisiones de GEI</a:t>
            </a:r>
            <a:r>
              <a:rPr lang="es-BO" sz="1100" b="1" baseline="0">
                <a:solidFill>
                  <a:sysClr val="windowText" lastClr="000000"/>
                </a:solidFill>
              </a:rPr>
              <a:t> </a:t>
            </a:r>
            <a:r>
              <a:rPr lang="es-BO" sz="1100" b="1">
                <a:solidFill>
                  <a:sysClr val="windowText" lastClr="000000"/>
                </a:solidFill>
              </a:rPr>
              <a:t>con</a:t>
            </a:r>
            <a:r>
              <a:rPr lang="es-BO" sz="1100" b="1" baseline="0">
                <a:solidFill>
                  <a:sysClr val="windowText" lastClr="000000"/>
                </a:solidFill>
              </a:rPr>
              <a:t> y sin Proyecto Sistema Aislado Riberalta (tCO</a:t>
            </a:r>
            <a:r>
              <a:rPr lang="es-BO" sz="1100" b="1" baseline="-25000">
                <a:solidFill>
                  <a:sysClr val="windowText" lastClr="000000"/>
                </a:solidFill>
              </a:rPr>
              <a:t>2e</a:t>
            </a:r>
            <a:r>
              <a:rPr lang="es-BO" sz="1100" b="1" baseline="0">
                <a:solidFill>
                  <a:sysClr val="windowText" lastClr="000000"/>
                </a:solidFill>
              </a:rPr>
              <a:t>/año)</a:t>
            </a:r>
            <a:endParaRPr lang="es-BO" sz="11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Riberalta!$B$100</c:f>
              <c:strCache>
                <c:ptCount val="1"/>
                <c:pt idx="0">
                  <c:v>Con Proyecto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Riberalta!$D$96:$O$96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Riberalta!$D$103:$O$103</c:f>
              <c:numCache>
                <c:formatCode>_-* #,##0_-;\-* #,##0_-;_-* "-"??_-;_-@_-</c:formatCode>
                <c:ptCount val="12"/>
                <c:pt idx="0">
                  <c:v>31601.825055422669</c:v>
                </c:pt>
                <c:pt idx="1">
                  <c:v>34977.028493860671</c:v>
                </c:pt>
                <c:pt idx="2">
                  <c:v>38045.467811731171</c:v>
                </c:pt>
                <c:pt idx="3">
                  <c:v>39191.966993319314</c:v>
                </c:pt>
                <c:pt idx="4">
                  <c:v>40549.813738033903</c:v>
                </c:pt>
                <c:pt idx="5">
                  <c:v>43121.148323676964</c:v>
                </c:pt>
                <c:pt idx="6">
                  <c:v>45855.535731067575</c:v>
                </c:pt>
                <c:pt idx="7">
                  <c:v>45908.283276753646</c:v>
                </c:pt>
                <c:pt idx="8">
                  <c:v>47572.934290698504</c:v>
                </c:pt>
                <c:pt idx="9">
                  <c:v>50861.181099952817</c:v>
                </c:pt>
                <c:pt idx="10">
                  <c:v>54357.941388489409</c:v>
                </c:pt>
                <c:pt idx="11">
                  <c:v>58076.437360590542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FD-4E2A-92CF-E8085293E650}"/>
            </c:ext>
          </c:extLst>
        </c:ser>
        <c:ser>
          <c:idx val="0"/>
          <c:order val="1"/>
          <c:tx>
            <c:strRef>
              <c:f>Riberalta!$B$97</c:f>
              <c:strCache>
                <c:ptCount val="1"/>
                <c:pt idx="0">
                  <c:v>Sin Proyecto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Riberalta!$D$96:$O$96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Riberalta!$D$99:$O$99</c:f>
              <c:numCache>
                <c:formatCode>_-* #,##0_-;\-* #,##0_-;_-* "-"??_-;_-@_-</c:formatCode>
                <c:ptCount val="12"/>
                <c:pt idx="0">
                  <c:v>31601.825055422669</c:v>
                </c:pt>
                <c:pt idx="1">
                  <c:v>34977.028493860671</c:v>
                </c:pt>
                <c:pt idx="2">
                  <c:v>38045.467811731171</c:v>
                </c:pt>
                <c:pt idx="3">
                  <c:v>39191.966993319314</c:v>
                </c:pt>
                <c:pt idx="4">
                  <c:v>40549.813738033903</c:v>
                </c:pt>
                <c:pt idx="5">
                  <c:v>43121.148323676964</c:v>
                </c:pt>
                <c:pt idx="6">
                  <c:v>45855.535731067575</c:v>
                </c:pt>
                <c:pt idx="7">
                  <c:v>48763.315424711174</c:v>
                </c:pt>
                <c:pt idx="8">
                  <c:v>51855.482512634793</c:v>
                </c:pt>
                <c:pt idx="9">
                  <c:v>55143.729321889106</c:v>
                </c:pt>
                <c:pt idx="10">
                  <c:v>58640.489610425699</c:v>
                </c:pt>
                <c:pt idx="11">
                  <c:v>62358.985582526831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FD-4E2A-92CF-E8085293E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6338896"/>
        <c:axId val="1186002912"/>
      </c:lineChart>
      <c:catAx>
        <c:axId val="108633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186002912"/>
        <c:crosses val="autoZero"/>
        <c:auto val="1"/>
        <c:lblAlgn val="ctr"/>
        <c:lblOffset val="100"/>
        <c:noMultiLvlLbl val="0"/>
      </c:catAx>
      <c:valAx>
        <c:axId val="1186002912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08633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San Ignacio de Velasco sin proyecto de interconexión   (tCOe/año)</a:t>
            </a:r>
            <a:endParaRPr lang="es-B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>
        <c:manualLayout>
          <c:layoutTarget val="inner"/>
          <c:xMode val="edge"/>
          <c:yMode val="edge"/>
          <c:x val="9.8849680161667869E-2"/>
          <c:y val="0.17242221011950945"/>
          <c:w val="0.86072539659992975"/>
          <c:h val="0.6780793399467439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'San Ingacio Velasco'!$D$42:$O$42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'San Ingacio Velasco'!$D$46:$O$46</c:f>
              <c:numCache>
                <c:formatCode>_-* #,##0_-;\-* #,##0_-;_-* "-"??_-;_-@_-</c:formatCode>
                <c:ptCount val="12"/>
                <c:pt idx="0">
                  <c:v>14381.404239294014</c:v>
                </c:pt>
                <c:pt idx="1">
                  <c:v>15770.368370110104</c:v>
                </c:pt>
                <c:pt idx="2">
                  <c:v>16666.07738816283</c:v>
                </c:pt>
                <c:pt idx="3">
                  <c:v>17439.428302083634</c:v>
                </c:pt>
                <c:pt idx="4">
                  <c:v>18541.236489650495</c:v>
                </c:pt>
                <c:pt idx="5">
                  <c:v>19750.987220960684</c:v>
                </c:pt>
                <c:pt idx="6">
                  <c:v>21039.669949752402</c:v>
                </c:pt>
                <c:pt idx="7">
                  <c:v>22412.434712363862</c:v>
                </c:pt>
                <c:pt idx="8">
                  <c:v>23874.767566963852</c:v>
                </c:pt>
                <c:pt idx="9">
                  <c:v>25432.512517799096</c:v>
                </c:pt>
                <c:pt idx="10">
                  <c:v>27091.894869921987</c:v>
                </c:pt>
                <c:pt idx="11">
                  <c:v>28859.546107732433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30-447E-90C3-9CF3C686E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sz="1100" b="1">
                <a:solidFill>
                  <a:sysClr val="windowText" lastClr="000000"/>
                </a:solidFill>
              </a:rPr>
              <a:t>Línea de Base de Emisiones de GEI</a:t>
            </a:r>
            <a:r>
              <a:rPr lang="es-BO" sz="1100" b="1" baseline="0">
                <a:solidFill>
                  <a:sysClr val="windowText" lastClr="000000"/>
                </a:solidFill>
              </a:rPr>
              <a:t> </a:t>
            </a:r>
            <a:r>
              <a:rPr lang="es-BO" sz="1100" b="1">
                <a:solidFill>
                  <a:sysClr val="windowText" lastClr="000000"/>
                </a:solidFill>
              </a:rPr>
              <a:t>con</a:t>
            </a:r>
            <a:r>
              <a:rPr lang="es-BO" sz="1100" b="1" baseline="0">
                <a:solidFill>
                  <a:sysClr val="windowText" lastClr="000000"/>
                </a:solidFill>
              </a:rPr>
              <a:t> y sin Proyecto Sistema Aislado San Ignacio de Velasco (tCO</a:t>
            </a:r>
            <a:r>
              <a:rPr lang="es-BO" sz="1100" b="1" baseline="-25000">
                <a:solidFill>
                  <a:sysClr val="windowText" lastClr="000000"/>
                </a:solidFill>
              </a:rPr>
              <a:t>2e</a:t>
            </a:r>
            <a:r>
              <a:rPr lang="es-BO" sz="1100" b="1" baseline="0">
                <a:solidFill>
                  <a:sysClr val="windowText" lastClr="000000"/>
                </a:solidFill>
              </a:rPr>
              <a:t>/año)</a:t>
            </a:r>
            <a:endParaRPr lang="es-BO" sz="11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'San Ingacio Velasco'!$B$102</c:f>
              <c:strCache>
                <c:ptCount val="1"/>
                <c:pt idx="0">
                  <c:v>Total Emisiones con Proyecto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'San Ingacio Velasco'!$D$93:$O$93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'San Ingacio Velasco'!$D$102:$O$102</c:f>
              <c:numCache>
                <c:formatCode>_-* #,##0_-;\-* #,##0_-;_-* "-"??_-;_-@_-</c:formatCode>
                <c:ptCount val="12"/>
                <c:pt idx="0">
                  <c:v>14381.404239294014</c:v>
                </c:pt>
                <c:pt idx="1">
                  <c:v>15770.368370110104</c:v>
                </c:pt>
                <c:pt idx="2">
                  <c:v>16666.07738816283</c:v>
                </c:pt>
                <c:pt idx="3">
                  <c:v>17439.428302083634</c:v>
                </c:pt>
                <c:pt idx="4">
                  <c:v>18541.236489650495</c:v>
                </c:pt>
                <c:pt idx="5">
                  <c:v>19750.987220960684</c:v>
                </c:pt>
                <c:pt idx="6">
                  <c:v>21039.669949752402</c:v>
                </c:pt>
                <c:pt idx="7">
                  <c:v>22412.434712363862</c:v>
                </c:pt>
                <c:pt idx="8">
                  <c:v>23874.767566963852</c:v>
                </c:pt>
                <c:pt idx="9">
                  <c:v>24508.694828575255</c:v>
                </c:pt>
                <c:pt idx="10">
                  <c:v>21187.333525954749</c:v>
                </c:pt>
                <c:pt idx="11">
                  <c:v>22569.732819650388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96-48B2-AA0C-B7A9BE9BFAC9}"/>
            </c:ext>
          </c:extLst>
        </c:ser>
        <c:ser>
          <c:idx val="0"/>
          <c:order val="1"/>
          <c:tx>
            <c:strRef>
              <c:f>'San Ingacio Velasco'!$B$95</c:f>
              <c:strCache>
                <c:ptCount val="1"/>
                <c:pt idx="0">
                  <c:v>Emisiones Planta Sistema Aislado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'San Ingacio Velasco'!$D$93:$O$93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'San Ingacio Velasco'!$D$95:$O$95</c:f>
              <c:numCache>
                <c:formatCode>_-* #,##0_-;\-* #,##0_-;_-* "-"??_-;_-@_-</c:formatCode>
                <c:ptCount val="12"/>
                <c:pt idx="0">
                  <c:v>14381.404239294014</c:v>
                </c:pt>
                <c:pt idx="1">
                  <c:v>15770.368370110104</c:v>
                </c:pt>
                <c:pt idx="2">
                  <c:v>16666.07738816283</c:v>
                </c:pt>
                <c:pt idx="3">
                  <c:v>17439.428302083634</c:v>
                </c:pt>
                <c:pt idx="4">
                  <c:v>18541.236489650495</c:v>
                </c:pt>
                <c:pt idx="5">
                  <c:v>19750.987220960684</c:v>
                </c:pt>
                <c:pt idx="6">
                  <c:v>21039.669949752402</c:v>
                </c:pt>
                <c:pt idx="7">
                  <c:v>22412.434712363862</c:v>
                </c:pt>
                <c:pt idx="8">
                  <c:v>23874.767566963852</c:v>
                </c:pt>
                <c:pt idx="9">
                  <c:v>25432.512517799096</c:v>
                </c:pt>
                <c:pt idx="10">
                  <c:v>27091.894869921987</c:v>
                </c:pt>
                <c:pt idx="11">
                  <c:v>28859.546107732433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96-48B2-AA0C-B7A9BE9BF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6338896"/>
        <c:axId val="1186002912"/>
      </c:lineChart>
      <c:catAx>
        <c:axId val="108633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186002912"/>
        <c:crosses val="autoZero"/>
        <c:auto val="1"/>
        <c:lblAlgn val="ctr"/>
        <c:lblOffset val="100"/>
        <c:noMultiLvlLbl val="0"/>
      </c:catAx>
      <c:valAx>
        <c:axId val="11860029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08633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Las Misiones sin proyecto de interconexión   (tCOe/año)</a:t>
            </a:r>
            <a:endParaRPr lang="es-B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>
        <c:manualLayout>
          <c:layoutTarget val="inner"/>
          <c:xMode val="edge"/>
          <c:yMode val="edge"/>
          <c:x val="9.8849680161667869E-2"/>
          <c:y val="0.17242221011950945"/>
          <c:w val="0.86072539659992975"/>
          <c:h val="0.6780793399467439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'Las Misiones'!$D$46:$O$46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'Las Misiones'!$D$51:$O$51</c:f>
              <c:numCache>
                <c:formatCode>_-* #,##0_-;\-* #,##0_-;_-* "-"??_-;_-@_-</c:formatCode>
                <c:ptCount val="12"/>
                <c:pt idx="0">
                  <c:v>31101.92677035978</c:v>
                </c:pt>
                <c:pt idx="1">
                  <c:v>34072.415569908655</c:v>
                </c:pt>
                <c:pt idx="2">
                  <c:v>37208.75035471475</c:v>
                </c:pt>
                <c:pt idx="3">
                  <c:v>42449.014906960096</c:v>
                </c:pt>
                <c:pt idx="4">
                  <c:v>43813.856037191304</c:v>
                </c:pt>
                <c:pt idx="5">
                  <c:v>44265.584764068721</c:v>
                </c:pt>
                <c:pt idx="6">
                  <c:v>47034.548306424607</c:v>
                </c:pt>
                <c:pt idx="7">
                  <c:v>49976.7199773924</c:v>
                </c:pt>
                <c:pt idx="8">
                  <c:v>53102.934537111898</c:v>
                </c:pt>
                <c:pt idx="9">
                  <c:v>56424.704496982144</c:v>
                </c:pt>
                <c:pt idx="10">
                  <c:v>59954.2625153181</c:v>
                </c:pt>
                <c:pt idx="11">
                  <c:v>63704.606445000107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72-4560-926A-210CC2853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BO" sz="1100" b="1">
                <a:solidFill>
                  <a:sysClr val="windowText" lastClr="000000"/>
                </a:solidFill>
              </a:rPr>
              <a:t>Línea de Base de Emisiones de GEI</a:t>
            </a:r>
            <a:r>
              <a:rPr lang="es-BO" sz="1100" b="1" baseline="0">
                <a:solidFill>
                  <a:sysClr val="windowText" lastClr="000000"/>
                </a:solidFill>
              </a:rPr>
              <a:t> </a:t>
            </a:r>
            <a:r>
              <a:rPr lang="es-BO" sz="1100" b="1">
                <a:solidFill>
                  <a:sysClr val="windowText" lastClr="000000"/>
                </a:solidFill>
              </a:rPr>
              <a:t>con</a:t>
            </a:r>
            <a:r>
              <a:rPr lang="es-BO" sz="1100" b="1" baseline="0">
                <a:solidFill>
                  <a:sysClr val="windowText" lastClr="000000"/>
                </a:solidFill>
              </a:rPr>
              <a:t> y sin Proyecto Sistema Aislado Las Misiones (tCO</a:t>
            </a:r>
            <a:r>
              <a:rPr lang="es-BO" sz="1100" b="1" baseline="-25000">
                <a:solidFill>
                  <a:sysClr val="windowText" lastClr="000000"/>
                </a:solidFill>
              </a:rPr>
              <a:t>2e</a:t>
            </a:r>
            <a:r>
              <a:rPr lang="es-BO" sz="1100" b="1" baseline="0">
                <a:solidFill>
                  <a:sysClr val="windowText" lastClr="000000"/>
                </a:solidFill>
              </a:rPr>
              <a:t>/año)</a:t>
            </a:r>
            <a:endParaRPr lang="es-BO" sz="11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'Las Misiones'!$B$108</c:f>
              <c:strCache>
                <c:ptCount val="1"/>
                <c:pt idx="0">
                  <c:v>Total Emisiones con Proyecto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'Las Misiones'!$D$98:$O$98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'Las Misiones'!$D$108:$O$108</c:f>
              <c:numCache>
                <c:formatCode>_-* #,##0_-;\-* #,##0_-;_-* "-"??_-;_-@_-</c:formatCode>
                <c:ptCount val="12"/>
                <c:pt idx="0">
                  <c:v>31101.92677035978</c:v>
                </c:pt>
                <c:pt idx="1">
                  <c:v>34072.415569908655</c:v>
                </c:pt>
                <c:pt idx="2">
                  <c:v>37208.75035471475</c:v>
                </c:pt>
                <c:pt idx="3">
                  <c:v>42449.014906960096</c:v>
                </c:pt>
                <c:pt idx="4">
                  <c:v>43813.856037191304</c:v>
                </c:pt>
                <c:pt idx="5">
                  <c:v>44265.584764068721</c:v>
                </c:pt>
                <c:pt idx="6">
                  <c:v>46187.352471713712</c:v>
                </c:pt>
                <c:pt idx="7">
                  <c:v>39174.430038128412</c:v>
                </c:pt>
                <c:pt idx="8">
                  <c:v>41624.924460517665</c:v>
                </c:pt>
                <c:pt idx="9">
                  <c:v>44228.705680144711</c:v>
                </c:pt>
                <c:pt idx="10">
                  <c:v>46995.362309818767</c:v>
                </c:pt>
                <c:pt idx="11">
                  <c:v>49935.082762835846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9B-4153-AC70-908D285DD253}"/>
            </c:ext>
          </c:extLst>
        </c:ser>
        <c:ser>
          <c:idx val="0"/>
          <c:order val="1"/>
          <c:tx>
            <c:strRef>
              <c:f>'Las Misiones'!$B$100</c:f>
              <c:strCache>
                <c:ptCount val="1"/>
                <c:pt idx="0">
                  <c:v>Emisiones Planta Sistema Aislado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'Las Misiones'!$D$98:$O$98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'Las Misiones'!$D$100:$O$100</c:f>
              <c:numCache>
                <c:formatCode>_-* #,##0_-;\-* #,##0_-;_-* "-"??_-;_-@_-</c:formatCode>
                <c:ptCount val="12"/>
                <c:pt idx="0">
                  <c:v>31101.92677035978</c:v>
                </c:pt>
                <c:pt idx="1">
                  <c:v>34072.415569908655</c:v>
                </c:pt>
                <c:pt idx="2">
                  <c:v>37208.75035471475</c:v>
                </c:pt>
                <c:pt idx="3">
                  <c:v>42449.014906960096</c:v>
                </c:pt>
                <c:pt idx="4">
                  <c:v>43813.856037191304</c:v>
                </c:pt>
                <c:pt idx="5">
                  <c:v>44265.584764068721</c:v>
                </c:pt>
                <c:pt idx="6">
                  <c:v>47034.548306424607</c:v>
                </c:pt>
                <c:pt idx="7">
                  <c:v>49976.7199773924</c:v>
                </c:pt>
                <c:pt idx="8">
                  <c:v>53102.934537111898</c:v>
                </c:pt>
                <c:pt idx="9">
                  <c:v>56424.704496982144</c:v>
                </c:pt>
                <c:pt idx="10">
                  <c:v>59954.2625153181</c:v>
                </c:pt>
                <c:pt idx="11">
                  <c:v>63704.606445000107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9B-4153-AC70-908D285DD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6338896"/>
        <c:axId val="1186002912"/>
      </c:lineChart>
      <c:catAx>
        <c:axId val="108633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186002912"/>
        <c:crosses val="autoZero"/>
        <c:auto val="1"/>
        <c:lblAlgn val="ctr"/>
        <c:lblOffset val="100"/>
        <c:noMultiLvlLbl val="0"/>
      </c:catAx>
      <c:valAx>
        <c:axId val="11860029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08633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Valles  (tCO</a:t>
            </a:r>
            <a:r>
              <a:rPr lang="es-BO" b="1" baseline="-25000"/>
              <a:t>2e</a:t>
            </a:r>
            <a:r>
              <a:rPr lang="es-BO" b="1" baseline="0"/>
              <a:t>/año)</a:t>
            </a:r>
            <a:endParaRPr lang="es-B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>
        <c:manualLayout>
          <c:layoutTarget val="inner"/>
          <c:xMode val="edge"/>
          <c:yMode val="edge"/>
          <c:x val="9.8849680161667869E-2"/>
          <c:y val="0.17242221011950945"/>
          <c:w val="0.86072539659992975"/>
          <c:h val="0.6780793399467439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Valles!$D$44:$O$44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Valles!$D$52:$O$52</c:f>
              <c:numCache>
                <c:formatCode>#,##0</c:formatCode>
                <c:ptCount val="12"/>
                <c:pt idx="0">
                  <c:v>15302.442508221982</c:v>
                </c:pt>
                <c:pt idx="1">
                  <c:v>16870.141563417958</c:v>
                </c:pt>
                <c:pt idx="2">
                  <c:v>19129.461915407886</c:v>
                </c:pt>
                <c:pt idx="3">
                  <c:v>19148.797131769628</c:v>
                </c:pt>
                <c:pt idx="4">
                  <c:v>19400.997743758635</c:v>
                </c:pt>
                <c:pt idx="5">
                  <c:v>21794.820539221677</c:v>
                </c:pt>
                <c:pt idx="6">
                  <c:v>23587.152721976909</c:v>
                </c:pt>
                <c:pt idx="7">
                  <c:v>25526.880229578212</c:v>
                </c:pt>
                <c:pt idx="8">
                  <c:v>27626.12435404694</c:v>
                </c:pt>
                <c:pt idx="9">
                  <c:v>29898.003201383606</c:v>
                </c:pt>
                <c:pt idx="10">
                  <c:v>32356.713666171523</c:v>
                </c:pt>
                <c:pt idx="11">
                  <c:v>35017.62014749401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2D-433A-9BDE-D93748BCC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 b="1"/>
              <a:t>Línea de Base de Emisiones</a:t>
            </a:r>
            <a:r>
              <a:rPr lang="es-BO" b="1" baseline="0"/>
              <a:t> Sistema Aislado Camiri sin proyecto de interconexión   (tCOe/año)</a:t>
            </a:r>
            <a:endParaRPr lang="es-B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>
        <c:manualLayout>
          <c:layoutTarget val="inner"/>
          <c:xMode val="edge"/>
          <c:yMode val="edge"/>
          <c:x val="9.8849680161667869E-2"/>
          <c:y val="0.17242221011950945"/>
          <c:w val="0.86072539659992975"/>
          <c:h val="0.6780793399467439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Camiri!$D$43:$O$43</c:f>
              <c:numCache>
                <c:formatCode>General</c:formatCod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</c:numCache>
            </c:numRef>
          </c:cat>
          <c:val>
            <c:numRef>
              <c:f>Camiri!$D$48:$O$48</c:f>
              <c:numCache>
                <c:formatCode>_-* #,##0_-;\-* #,##0_-;_-* "-"??_-;_-@_-</c:formatCode>
                <c:ptCount val="12"/>
                <c:pt idx="0">
                  <c:v>15844.129483924093</c:v>
                </c:pt>
                <c:pt idx="1">
                  <c:v>17331.305790157101</c:v>
                </c:pt>
                <c:pt idx="2">
                  <c:v>17930.904025318989</c:v>
                </c:pt>
                <c:pt idx="3">
                  <c:v>18108.259954465444</c:v>
                </c:pt>
                <c:pt idx="4">
                  <c:v>18160.574256935277</c:v>
                </c:pt>
                <c:pt idx="5">
                  <c:v>19138.497686263505</c:v>
                </c:pt>
                <c:pt idx="6">
                  <c:v>20169.081027117591</c:v>
                </c:pt>
                <c:pt idx="7">
                  <c:v>21255.159947606873</c:v>
                </c:pt>
                <c:pt idx="8">
                  <c:v>22399.722812899847</c:v>
                </c:pt>
                <c:pt idx="9">
                  <c:v>23605.918907763276</c:v>
                </c:pt>
                <c:pt idx="10">
                  <c:v>24877.067101874378</c:v>
                </c:pt>
                <c:pt idx="11">
                  <c:v>26216.664981748851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8B-4EAC-B93C-89F2A7873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28976"/>
        <c:axId val="242993024"/>
      </c:lineChart>
      <c:catAx>
        <c:axId val="25032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42993024"/>
        <c:crosses val="autoZero"/>
        <c:auto val="1"/>
        <c:lblAlgn val="ctr"/>
        <c:lblOffset val="100"/>
        <c:noMultiLvlLbl val="0"/>
      </c:catAx>
      <c:valAx>
        <c:axId val="24299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25032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Ver SA-Calculos'!A1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chart" Target="../charts/chart15.xml"/><Relationship Id="rId6" Type="http://schemas.openxmlformats.org/officeDocument/2006/relationships/hyperlink" Target="#'Ver SA-Calculos'!A1"/><Relationship Id="rId5" Type="http://schemas.openxmlformats.org/officeDocument/2006/relationships/image" Target="../media/image10.png"/><Relationship Id="rId4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#'Ver SA-Calculos'!A1"/><Relationship Id="rId2" Type="http://schemas.openxmlformats.org/officeDocument/2006/relationships/image" Target="../media/image10.png"/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#'Ver SA-Calculos'!A1"/><Relationship Id="rId2" Type="http://schemas.openxmlformats.org/officeDocument/2006/relationships/image" Target="../media/image10.png"/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chart" Target="../charts/chart2.xml"/><Relationship Id="rId5" Type="http://schemas.openxmlformats.org/officeDocument/2006/relationships/hyperlink" Target="#'Ver SA-Calculos'!A1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hyperlink" Target="#'Ver SA-Calculos'!A1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hyperlink" Target="#'Ver SA-Calculos'!A1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Ver SA-Calculos'!A1"/><Relationship Id="rId2" Type="http://schemas.openxmlformats.org/officeDocument/2006/relationships/image" Target="../media/image10.png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hyperlink" Target="#'Ver SA-Calculos'!A1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'Ver SA-Calculos'!A1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hyperlink" Target="#'Ver SA-Calculos'!A1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#'Ver SA-Calculos'!A1"/><Relationship Id="rId2" Type="http://schemas.openxmlformats.org/officeDocument/2006/relationships/image" Target="../media/image10.png"/><Relationship Id="rId1" Type="http://schemas.openxmlformats.org/officeDocument/2006/relationships/chart" Target="../charts/char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34</xdr:row>
          <xdr:rowOff>0</xdr:rowOff>
        </xdr:from>
        <xdr:to>
          <xdr:col>4</xdr:col>
          <xdr:colOff>647700</xdr:colOff>
          <xdr:row>38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619124</xdr:colOff>
      <xdr:row>63</xdr:row>
      <xdr:rowOff>65810</xdr:rowOff>
    </xdr:from>
    <xdr:to>
      <xdr:col>12</xdr:col>
      <xdr:colOff>432953</xdr:colOff>
      <xdr:row>81</xdr:row>
      <xdr:rowOff>86592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5</xdr:row>
      <xdr:rowOff>0</xdr:rowOff>
    </xdr:from>
    <xdr:to>
      <xdr:col>7</xdr:col>
      <xdr:colOff>61232</xdr:colOff>
      <xdr:row>9</xdr:row>
      <xdr:rowOff>61232</xdr:rowOff>
    </xdr:to>
    <xdr:sp macro="" textlink="">
      <xdr:nvSpPr>
        <xdr:cNvPr id="4" name="Gráfico 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5867400" y="1000125"/>
          <a:ext cx="823232" cy="823232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54287</xdr:colOff>
      <xdr:row>64</xdr:row>
      <xdr:rowOff>31837</xdr:rowOff>
    </xdr:from>
    <xdr:to>
      <xdr:col>15</xdr:col>
      <xdr:colOff>0</xdr:colOff>
      <xdr:row>79</xdr:row>
      <xdr:rowOff>256442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212482</xdr:colOff>
      <xdr:row>78</xdr:row>
      <xdr:rowOff>137879</xdr:rowOff>
    </xdr:from>
    <xdr:to>
      <xdr:col>4</xdr:col>
      <xdr:colOff>343434</xdr:colOff>
      <xdr:row>81</xdr:row>
      <xdr:rowOff>87923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6182" y="15473129"/>
          <a:ext cx="1740677" cy="5215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222472</xdr:colOff>
      <xdr:row>80</xdr:row>
      <xdr:rowOff>183173</xdr:rowOff>
    </xdr:from>
    <xdr:to>
      <xdr:col>4</xdr:col>
      <xdr:colOff>326381</xdr:colOff>
      <xdr:row>83</xdr:row>
      <xdr:rowOff>86924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6172" y="15899423"/>
          <a:ext cx="1713634" cy="4752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84259</xdr:colOff>
      <xdr:row>112</xdr:row>
      <xdr:rowOff>27842</xdr:rowOff>
    </xdr:from>
    <xdr:to>
      <xdr:col>12</xdr:col>
      <xdr:colOff>161192</xdr:colOff>
      <xdr:row>131</xdr:row>
      <xdr:rowOff>29307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1567962</xdr:colOff>
      <xdr:row>36</xdr:row>
      <xdr:rowOff>51288</xdr:rowOff>
    </xdr:from>
    <xdr:to>
      <xdr:col>3</xdr:col>
      <xdr:colOff>523143</xdr:colOff>
      <xdr:row>38</xdr:row>
      <xdr:rowOff>51290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9962" y="7004538"/>
          <a:ext cx="1974606" cy="381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6</xdr:row>
      <xdr:rowOff>0</xdr:rowOff>
    </xdr:from>
    <xdr:to>
      <xdr:col>10</xdr:col>
      <xdr:colOff>61232</xdr:colOff>
      <xdr:row>10</xdr:row>
      <xdr:rowOff>53905</xdr:rowOff>
    </xdr:to>
    <xdr:sp macro="" textlink="">
      <xdr:nvSpPr>
        <xdr:cNvPr id="7" name="Gráfico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A00-000007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8353425" y="1190625"/>
          <a:ext cx="823232" cy="825430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142210</xdr:colOff>
      <xdr:row>64</xdr:row>
      <xdr:rowOff>75798</xdr:rowOff>
    </xdr:from>
    <xdr:to>
      <xdr:col>14</xdr:col>
      <xdr:colOff>51287</xdr:colOff>
      <xdr:row>81</xdr:row>
      <xdr:rowOff>190499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1480038</xdr:colOff>
      <xdr:row>34</xdr:row>
      <xdr:rowOff>117230</xdr:rowOff>
    </xdr:from>
    <xdr:to>
      <xdr:col>3</xdr:col>
      <xdr:colOff>435219</xdr:colOff>
      <xdr:row>36</xdr:row>
      <xdr:rowOff>183174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2038" y="6756155"/>
          <a:ext cx="1974606" cy="446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5</xdr:row>
      <xdr:rowOff>0</xdr:rowOff>
    </xdr:from>
    <xdr:to>
      <xdr:col>7</xdr:col>
      <xdr:colOff>61232</xdr:colOff>
      <xdr:row>9</xdr:row>
      <xdr:rowOff>39251</xdr:rowOff>
    </xdr:to>
    <xdr:sp macro="" textlink="">
      <xdr:nvSpPr>
        <xdr:cNvPr id="4" name="Gráfico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B00-000004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6067425" y="1019175"/>
          <a:ext cx="823232" cy="829826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549852</xdr:colOff>
      <xdr:row>67</xdr:row>
      <xdr:rowOff>91787</xdr:rowOff>
    </xdr:from>
    <xdr:to>
      <xdr:col>11</xdr:col>
      <xdr:colOff>242454</xdr:colOff>
      <xdr:row>83</xdr:row>
      <xdr:rowOff>164523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1428750</xdr:colOff>
      <xdr:row>36</xdr:row>
      <xdr:rowOff>181840</xdr:rowOff>
    </xdr:from>
    <xdr:to>
      <xdr:col>4</xdr:col>
      <xdr:colOff>27309</xdr:colOff>
      <xdr:row>38</xdr:row>
      <xdr:rowOff>159859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0" y="7154140"/>
          <a:ext cx="2179959" cy="3590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6</xdr:row>
      <xdr:rowOff>0</xdr:rowOff>
    </xdr:from>
    <xdr:to>
      <xdr:col>7</xdr:col>
      <xdr:colOff>61232</xdr:colOff>
      <xdr:row>10</xdr:row>
      <xdr:rowOff>52572</xdr:rowOff>
    </xdr:to>
    <xdr:sp macro="" textlink="">
      <xdr:nvSpPr>
        <xdr:cNvPr id="4" name="Gráfico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C00-000004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5867400" y="1190625"/>
          <a:ext cx="823232" cy="824097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1457325</xdr:colOff>
          <xdr:row>33</xdr:row>
          <xdr:rowOff>180975</xdr:rowOff>
        </xdr:from>
        <xdr:to>
          <xdr:col>3</xdr:col>
          <xdr:colOff>685800</xdr:colOff>
          <xdr:row>38</xdr:row>
          <xdr:rowOff>9525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6</xdr:col>
      <xdr:colOff>149537</xdr:colOff>
      <xdr:row>62</xdr:row>
      <xdr:rowOff>53817</xdr:rowOff>
    </xdr:from>
    <xdr:to>
      <xdr:col>15</xdr:col>
      <xdr:colOff>0</xdr:colOff>
      <xdr:row>79</xdr:row>
      <xdr:rowOff>7326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242455</xdr:colOff>
      <xdr:row>76</xdr:row>
      <xdr:rowOff>159859</xdr:rowOff>
    </xdr:from>
    <xdr:to>
      <xdr:col>4</xdr:col>
      <xdr:colOff>534866</xdr:colOff>
      <xdr:row>79</xdr:row>
      <xdr:rowOff>95250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6155" y="15076009"/>
          <a:ext cx="1902136" cy="5068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207818</xdr:colOff>
      <xdr:row>78</xdr:row>
      <xdr:rowOff>112568</xdr:rowOff>
    </xdr:from>
    <xdr:to>
      <xdr:col>4</xdr:col>
      <xdr:colOff>311727</xdr:colOff>
      <xdr:row>81</xdr:row>
      <xdr:rowOff>160193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1518" y="15409718"/>
          <a:ext cx="1713634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604470</xdr:colOff>
      <xdr:row>106</xdr:row>
      <xdr:rowOff>115766</xdr:rowOff>
    </xdr:from>
    <xdr:to>
      <xdr:col>15</xdr:col>
      <xdr:colOff>0</xdr:colOff>
      <xdr:row>125</xdr:row>
      <xdr:rowOff>117231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6</xdr:row>
      <xdr:rowOff>0</xdr:rowOff>
    </xdr:from>
    <xdr:to>
      <xdr:col>10</xdr:col>
      <xdr:colOff>61232</xdr:colOff>
      <xdr:row>10</xdr:row>
      <xdr:rowOff>53905</xdr:rowOff>
    </xdr:to>
    <xdr:sp macro="" textlink="">
      <xdr:nvSpPr>
        <xdr:cNvPr id="7" name="Gráfico 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200-000007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8353425" y="1190625"/>
          <a:ext cx="823232" cy="825430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362017</xdr:colOff>
      <xdr:row>61</xdr:row>
      <xdr:rowOff>31838</xdr:rowOff>
    </xdr:from>
    <xdr:to>
      <xdr:col>13</xdr:col>
      <xdr:colOff>65942</xdr:colOff>
      <xdr:row>73</xdr:row>
      <xdr:rowOff>183174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186835</xdr:colOff>
      <xdr:row>106</xdr:row>
      <xdr:rowOff>35170</xdr:rowOff>
    </xdr:from>
    <xdr:to>
      <xdr:col>12</xdr:col>
      <xdr:colOff>388326</xdr:colOff>
      <xdr:row>125</xdr:row>
      <xdr:rowOff>36635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34</xdr:row>
          <xdr:rowOff>0</xdr:rowOff>
        </xdr:from>
        <xdr:to>
          <xdr:col>3</xdr:col>
          <xdr:colOff>800100</xdr:colOff>
          <xdr:row>38</xdr:row>
          <xdr:rowOff>9525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3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95250</xdr:colOff>
      <xdr:row>74</xdr:row>
      <xdr:rowOff>58614</xdr:rowOff>
    </xdr:from>
    <xdr:to>
      <xdr:col>6</xdr:col>
      <xdr:colOff>87923</xdr:colOff>
      <xdr:row>75</xdr:row>
      <xdr:rowOff>329711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4574714"/>
          <a:ext cx="2402498" cy="4711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43963</xdr:colOff>
      <xdr:row>76</xdr:row>
      <xdr:rowOff>87925</xdr:rowOff>
    </xdr:from>
    <xdr:to>
      <xdr:col>2</xdr:col>
      <xdr:colOff>313594</xdr:colOff>
      <xdr:row>77</xdr:row>
      <xdr:rowOff>102577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963" y="15137425"/>
          <a:ext cx="2441331" cy="205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249115</xdr:colOff>
      <xdr:row>91</xdr:row>
      <xdr:rowOff>7327</xdr:rowOff>
    </xdr:from>
    <xdr:to>
      <xdr:col>1</xdr:col>
      <xdr:colOff>1639765</xdr:colOff>
      <xdr:row>91</xdr:row>
      <xdr:rowOff>188302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115" y="18009577"/>
          <a:ext cx="13906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6</xdr:row>
      <xdr:rowOff>0</xdr:rowOff>
    </xdr:from>
    <xdr:to>
      <xdr:col>10</xdr:col>
      <xdr:colOff>61232</xdr:colOff>
      <xdr:row>10</xdr:row>
      <xdr:rowOff>61232</xdr:rowOff>
    </xdr:to>
    <xdr:sp macro="" textlink="">
      <xdr:nvSpPr>
        <xdr:cNvPr id="8" name="Gráfico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300-000008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8477250" y="1181100"/>
          <a:ext cx="823232" cy="823232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362017</xdr:colOff>
      <xdr:row>66</xdr:row>
      <xdr:rowOff>31838</xdr:rowOff>
    </xdr:from>
    <xdr:to>
      <xdr:col>13</xdr:col>
      <xdr:colOff>65942</xdr:colOff>
      <xdr:row>78</xdr:row>
      <xdr:rowOff>183174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47624</xdr:colOff>
      <xdr:row>114</xdr:row>
      <xdr:rowOff>145073</xdr:rowOff>
    </xdr:from>
    <xdr:to>
      <xdr:col>12</xdr:col>
      <xdr:colOff>124557</xdr:colOff>
      <xdr:row>133</xdr:row>
      <xdr:rowOff>146538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2028825</xdr:colOff>
          <xdr:row>38</xdr:row>
          <xdr:rowOff>47625</xdr:rowOff>
        </xdr:from>
        <xdr:to>
          <xdr:col>4</xdr:col>
          <xdr:colOff>495300</xdr:colOff>
          <xdr:row>42</xdr:row>
          <xdr:rowOff>57150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95250</xdr:colOff>
      <xdr:row>79</xdr:row>
      <xdr:rowOff>58614</xdr:rowOff>
    </xdr:from>
    <xdr:to>
      <xdr:col>6</xdr:col>
      <xdr:colOff>87923</xdr:colOff>
      <xdr:row>80</xdr:row>
      <xdr:rowOff>329711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5603414"/>
          <a:ext cx="2278673" cy="4711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43963</xdr:colOff>
      <xdr:row>81</xdr:row>
      <xdr:rowOff>87925</xdr:rowOff>
    </xdr:from>
    <xdr:to>
      <xdr:col>2</xdr:col>
      <xdr:colOff>313594</xdr:colOff>
      <xdr:row>82</xdr:row>
      <xdr:rowOff>102577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963" y="16166125"/>
          <a:ext cx="2441331" cy="205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249115</xdr:colOff>
      <xdr:row>96</xdr:row>
      <xdr:rowOff>7327</xdr:rowOff>
    </xdr:from>
    <xdr:to>
      <xdr:col>1</xdr:col>
      <xdr:colOff>1639765</xdr:colOff>
      <xdr:row>96</xdr:row>
      <xdr:rowOff>188302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115" y="19038277"/>
          <a:ext cx="13906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6</xdr:row>
      <xdr:rowOff>0</xdr:rowOff>
    </xdr:from>
    <xdr:to>
      <xdr:col>10</xdr:col>
      <xdr:colOff>61232</xdr:colOff>
      <xdr:row>10</xdr:row>
      <xdr:rowOff>61232</xdr:rowOff>
    </xdr:to>
    <xdr:sp macro="" textlink="">
      <xdr:nvSpPr>
        <xdr:cNvPr id="8" name="Gráfico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400-000008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8353425" y="1181100"/>
          <a:ext cx="823232" cy="823232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156863</xdr:colOff>
      <xdr:row>69</xdr:row>
      <xdr:rowOff>97780</xdr:rowOff>
    </xdr:from>
    <xdr:to>
      <xdr:col>10</xdr:col>
      <xdr:colOff>622788</xdr:colOff>
      <xdr:row>85</xdr:row>
      <xdr:rowOff>131885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1480039</xdr:colOff>
      <xdr:row>38</xdr:row>
      <xdr:rowOff>109904</xdr:rowOff>
    </xdr:from>
    <xdr:to>
      <xdr:col>3</xdr:col>
      <xdr:colOff>263770</xdr:colOff>
      <xdr:row>40</xdr:row>
      <xdr:rowOff>87923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2039" y="7444154"/>
          <a:ext cx="2193681" cy="3590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5</xdr:row>
      <xdr:rowOff>0</xdr:rowOff>
    </xdr:from>
    <xdr:to>
      <xdr:col>7</xdr:col>
      <xdr:colOff>61232</xdr:colOff>
      <xdr:row>9</xdr:row>
      <xdr:rowOff>61232</xdr:rowOff>
    </xdr:to>
    <xdr:sp macro="" textlink="">
      <xdr:nvSpPr>
        <xdr:cNvPr id="4" name="Gráfico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500-000004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6457950" y="1000125"/>
          <a:ext cx="823232" cy="823232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362017</xdr:colOff>
      <xdr:row>63</xdr:row>
      <xdr:rowOff>31838</xdr:rowOff>
    </xdr:from>
    <xdr:to>
      <xdr:col>13</xdr:col>
      <xdr:colOff>65942</xdr:colOff>
      <xdr:row>75</xdr:row>
      <xdr:rowOff>183174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164854</xdr:colOff>
      <xdr:row>111</xdr:row>
      <xdr:rowOff>189035</xdr:rowOff>
    </xdr:from>
    <xdr:to>
      <xdr:col>12</xdr:col>
      <xdr:colOff>241787</xdr:colOff>
      <xdr:row>131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1504950</xdr:colOff>
          <xdr:row>34</xdr:row>
          <xdr:rowOff>161925</xdr:rowOff>
        </xdr:from>
        <xdr:to>
          <xdr:col>3</xdr:col>
          <xdr:colOff>733425</xdr:colOff>
          <xdr:row>38</xdr:row>
          <xdr:rowOff>171450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6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95250</xdr:colOff>
      <xdr:row>76</xdr:row>
      <xdr:rowOff>58614</xdr:rowOff>
    </xdr:from>
    <xdr:to>
      <xdr:col>6</xdr:col>
      <xdr:colOff>87923</xdr:colOff>
      <xdr:row>77</xdr:row>
      <xdr:rowOff>329711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5031914"/>
          <a:ext cx="2278673" cy="4711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43963</xdr:colOff>
      <xdr:row>78</xdr:row>
      <xdr:rowOff>87925</xdr:rowOff>
    </xdr:from>
    <xdr:to>
      <xdr:col>2</xdr:col>
      <xdr:colOff>313594</xdr:colOff>
      <xdr:row>79</xdr:row>
      <xdr:rowOff>102577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963" y="15594625"/>
          <a:ext cx="2441331" cy="205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249115</xdr:colOff>
      <xdr:row>93</xdr:row>
      <xdr:rowOff>7327</xdr:rowOff>
    </xdr:from>
    <xdr:to>
      <xdr:col>1</xdr:col>
      <xdr:colOff>1639765</xdr:colOff>
      <xdr:row>93</xdr:row>
      <xdr:rowOff>188302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115" y="18466777"/>
          <a:ext cx="13906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6</xdr:row>
      <xdr:rowOff>0</xdr:rowOff>
    </xdr:from>
    <xdr:to>
      <xdr:col>10</xdr:col>
      <xdr:colOff>61232</xdr:colOff>
      <xdr:row>10</xdr:row>
      <xdr:rowOff>61232</xdr:rowOff>
    </xdr:to>
    <xdr:sp macro="" textlink="">
      <xdr:nvSpPr>
        <xdr:cNvPr id="8" name="Gráfico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600-000008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8353425" y="1181100"/>
          <a:ext cx="823232" cy="823232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362017</xdr:colOff>
      <xdr:row>61</xdr:row>
      <xdr:rowOff>31837</xdr:rowOff>
    </xdr:from>
    <xdr:to>
      <xdr:col>13</xdr:col>
      <xdr:colOff>65942</xdr:colOff>
      <xdr:row>77</xdr:row>
      <xdr:rowOff>65942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2028825</xdr:colOff>
          <xdr:row>34</xdr:row>
          <xdr:rowOff>47625</xdr:rowOff>
        </xdr:from>
        <xdr:to>
          <xdr:col>4</xdr:col>
          <xdr:colOff>495300</xdr:colOff>
          <xdr:row>38</xdr:row>
          <xdr:rowOff>57150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6</xdr:col>
      <xdr:colOff>0</xdr:colOff>
      <xdr:row>5</xdr:row>
      <xdr:rowOff>0</xdr:rowOff>
    </xdr:from>
    <xdr:to>
      <xdr:col>7</xdr:col>
      <xdr:colOff>61232</xdr:colOff>
      <xdr:row>9</xdr:row>
      <xdr:rowOff>61232</xdr:rowOff>
    </xdr:to>
    <xdr:sp macro="" textlink="">
      <xdr:nvSpPr>
        <xdr:cNvPr id="4" name="Gráfico 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700-000004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6067425" y="1000125"/>
          <a:ext cx="823232" cy="823232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362017</xdr:colOff>
      <xdr:row>61</xdr:row>
      <xdr:rowOff>31838</xdr:rowOff>
    </xdr:from>
    <xdr:to>
      <xdr:col>13</xdr:col>
      <xdr:colOff>65942</xdr:colOff>
      <xdr:row>73</xdr:row>
      <xdr:rowOff>183174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267432</xdr:colOff>
      <xdr:row>115</xdr:row>
      <xdr:rowOff>64477</xdr:rowOff>
    </xdr:from>
    <xdr:to>
      <xdr:col>12</xdr:col>
      <xdr:colOff>344365</xdr:colOff>
      <xdr:row>134</xdr:row>
      <xdr:rowOff>65942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1343025</xdr:colOff>
          <xdr:row>33</xdr:row>
          <xdr:rowOff>171450</xdr:rowOff>
        </xdr:from>
        <xdr:to>
          <xdr:col>3</xdr:col>
          <xdr:colOff>571500</xdr:colOff>
          <xdr:row>38</xdr:row>
          <xdr:rowOff>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8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95250</xdr:colOff>
      <xdr:row>74</xdr:row>
      <xdr:rowOff>58614</xdr:rowOff>
    </xdr:from>
    <xdr:to>
      <xdr:col>6</xdr:col>
      <xdr:colOff>87923</xdr:colOff>
      <xdr:row>75</xdr:row>
      <xdr:rowOff>329711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4584239"/>
          <a:ext cx="2278673" cy="4711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43963</xdr:colOff>
      <xdr:row>76</xdr:row>
      <xdr:rowOff>87925</xdr:rowOff>
    </xdr:from>
    <xdr:to>
      <xdr:col>2</xdr:col>
      <xdr:colOff>313594</xdr:colOff>
      <xdr:row>77</xdr:row>
      <xdr:rowOff>102577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963" y="15146950"/>
          <a:ext cx="2441331" cy="205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249115</xdr:colOff>
      <xdr:row>91</xdr:row>
      <xdr:rowOff>7327</xdr:rowOff>
    </xdr:from>
    <xdr:to>
      <xdr:col>1</xdr:col>
      <xdr:colOff>1639765</xdr:colOff>
      <xdr:row>91</xdr:row>
      <xdr:rowOff>188302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115" y="18019102"/>
          <a:ext cx="13906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6</xdr:row>
      <xdr:rowOff>0</xdr:rowOff>
    </xdr:from>
    <xdr:to>
      <xdr:col>10</xdr:col>
      <xdr:colOff>61232</xdr:colOff>
      <xdr:row>10</xdr:row>
      <xdr:rowOff>61232</xdr:rowOff>
    </xdr:to>
    <xdr:sp macro="" textlink="">
      <xdr:nvSpPr>
        <xdr:cNvPr id="8" name="Gráfico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800-000008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8353425" y="1181100"/>
          <a:ext cx="823232" cy="823232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318056</xdr:colOff>
      <xdr:row>63</xdr:row>
      <xdr:rowOff>9856</xdr:rowOff>
    </xdr:from>
    <xdr:to>
      <xdr:col>13</xdr:col>
      <xdr:colOff>483576</xdr:colOff>
      <xdr:row>80</xdr:row>
      <xdr:rowOff>124557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1494693</xdr:colOff>
      <xdr:row>36</xdr:row>
      <xdr:rowOff>7326</xdr:rowOff>
    </xdr:from>
    <xdr:to>
      <xdr:col>3</xdr:col>
      <xdr:colOff>449874</xdr:colOff>
      <xdr:row>38</xdr:row>
      <xdr:rowOff>73270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6693" y="6960576"/>
          <a:ext cx="2231781" cy="446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5</xdr:row>
      <xdr:rowOff>0</xdr:rowOff>
    </xdr:from>
    <xdr:to>
      <xdr:col>7</xdr:col>
      <xdr:colOff>61232</xdr:colOff>
      <xdr:row>9</xdr:row>
      <xdr:rowOff>61232</xdr:rowOff>
    </xdr:to>
    <xdr:sp macro="" textlink="">
      <xdr:nvSpPr>
        <xdr:cNvPr id="4" name="Gráfico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900-000004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SpPr/>
      </xdr:nvSpPr>
      <xdr:spPr>
        <a:xfrm>
          <a:off x="6324600" y="1000125"/>
          <a:ext cx="823232" cy="823232"/>
        </a:xfrm>
        <a:custGeom>
          <a:avLst/>
          <a:gdLst>
            <a:gd name="connsiteX0" fmla="*/ 764858 w 781050"/>
            <a:gd name="connsiteY0" fmla="*/ 288608 h 638175"/>
            <a:gd name="connsiteX1" fmla="*/ 729615 w 781050"/>
            <a:gd name="connsiteY1" fmla="*/ 236220 h 638175"/>
            <a:gd name="connsiteX2" fmla="*/ 506730 w 781050"/>
            <a:gd name="connsiteY2" fmla="*/ 142875 h 638175"/>
            <a:gd name="connsiteX3" fmla="*/ 228600 w 781050"/>
            <a:gd name="connsiteY3" fmla="*/ 142875 h 638175"/>
            <a:gd name="connsiteX4" fmla="*/ 228600 w 781050"/>
            <a:gd name="connsiteY4" fmla="*/ 0 h 638175"/>
            <a:gd name="connsiteX5" fmla="*/ 0 w 781050"/>
            <a:gd name="connsiteY5" fmla="*/ 219075 h 638175"/>
            <a:gd name="connsiteX6" fmla="*/ 228600 w 781050"/>
            <a:gd name="connsiteY6" fmla="*/ 457200 h 638175"/>
            <a:gd name="connsiteX7" fmla="*/ 228600 w 781050"/>
            <a:gd name="connsiteY7" fmla="*/ 310515 h 638175"/>
            <a:gd name="connsiteX8" fmla="*/ 505778 w 781050"/>
            <a:gd name="connsiteY8" fmla="*/ 310515 h 638175"/>
            <a:gd name="connsiteX9" fmla="*/ 638175 w 781050"/>
            <a:gd name="connsiteY9" fmla="*/ 436245 h 638175"/>
            <a:gd name="connsiteX10" fmla="*/ 409575 w 781050"/>
            <a:gd name="connsiteY10" fmla="*/ 571500 h 638175"/>
            <a:gd name="connsiteX11" fmla="*/ 38100 w 781050"/>
            <a:gd name="connsiteY11" fmla="*/ 600075 h 638175"/>
            <a:gd name="connsiteX12" fmla="*/ 543878 w 781050"/>
            <a:gd name="connsiteY12" fmla="*/ 640080 h 638175"/>
            <a:gd name="connsiteX13" fmla="*/ 764858 w 781050"/>
            <a:gd name="connsiteY13" fmla="*/ 288608 h 6381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781050" h="638175">
              <a:moveTo>
                <a:pt x="764858" y="288608"/>
              </a:moveTo>
              <a:cubicBezTo>
                <a:pt x="755333" y="269558"/>
                <a:pt x="742950" y="252413"/>
                <a:pt x="729615" y="236220"/>
              </a:cubicBezTo>
              <a:cubicBezTo>
                <a:pt x="650558" y="145733"/>
                <a:pt x="506730" y="142875"/>
                <a:pt x="506730" y="142875"/>
              </a:cubicBezTo>
              <a:lnTo>
                <a:pt x="228600" y="142875"/>
              </a:lnTo>
              <a:lnTo>
                <a:pt x="228600" y="0"/>
              </a:lnTo>
              <a:cubicBezTo>
                <a:pt x="188595" y="39053"/>
                <a:pt x="189548" y="29528"/>
                <a:pt x="0" y="219075"/>
              </a:cubicBezTo>
              <a:cubicBezTo>
                <a:pt x="952" y="219075"/>
                <a:pt x="189548" y="418148"/>
                <a:pt x="228600" y="457200"/>
              </a:cubicBezTo>
              <a:lnTo>
                <a:pt x="228600" y="310515"/>
              </a:lnTo>
              <a:lnTo>
                <a:pt x="505778" y="310515"/>
              </a:lnTo>
              <a:cubicBezTo>
                <a:pt x="505778" y="310515"/>
                <a:pt x="638175" y="310515"/>
                <a:pt x="638175" y="436245"/>
              </a:cubicBezTo>
              <a:cubicBezTo>
                <a:pt x="638175" y="574358"/>
                <a:pt x="409575" y="571500"/>
                <a:pt x="409575" y="571500"/>
              </a:cubicBezTo>
              <a:lnTo>
                <a:pt x="38100" y="600075"/>
              </a:lnTo>
              <a:cubicBezTo>
                <a:pt x="38100" y="600075"/>
                <a:pt x="300038" y="642938"/>
                <a:pt x="543878" y="640080"/>
              </a:cubicBezTo>
              <a:cubicBezTo>
                <a:pt x="723900" y="638175"/>
                <a:pt x="845820" y="449580"/>
                <a:pt x="764858" y="288608"/>
              </a:cubicBezTo>
              <a:close/>
            </a:path>
          </a:pathLst>
        </a:custGeom>
        <a:solidFill>
          <a:schemeClr val="bg1">
            <a:lumMod val="50000"/>
          </a:schemeClr>
        </a:solidFill>
        <a:ln w="9525" cap="flat">
          <a:solidFill>
            <a:schemeClr val="bg1">
              <a:lumMod val="75000"/>
            </a:schemeClr>
          </a:solidFill>
          <a:prstDash val="solid"/>
          <a:miter/>
        </a:ln>
        <a:scene3d>
          <a:camera prst="orthographicFront"/>
          <a:lightRig rig="threePt" dir="t"/>
        </a:scene3d>
        <a:sp3d>
          <a:bevelT/>
          <a:bevelB prst="angle"/>
        </a:sp3d>
      </xdr:spPr>
      <xdr:txBody>
        <a:bodyPr rtlCol="0" anchor="ctr"/>
        <a:lstStyle/>
        <a:p>
          <a:pPr algn="ctr"/>
          <a:r>
            <a:rPr lang="es-BO" sz="1400" b="1">
              <a:solidFill>
                <a:srgbClr val="C00000"/>
              </a:solidFill>
            </a:rPr>
            <a:t>Volver a detalle</a:t>
          </a:r>
          <a:r>
            <a:rPr lang="es-BO" sz="1400" b="1" baseline="0">
              <a:solidFill>
                <a:srgbClr val="C00000"/>
              </a:solidFill>
            </a:rPr>
            <a:t> S.A.</a:t>
          </a:r>
          <a:endParaRPr lang="es-BO" sz="1400" b="1">
            <a:solidFill>
              <a:srgbClr val="C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0\Noviembre\back\14%20al%2030%20OCTUBRE%20DE%20201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obre%20memoria%20anual2011\Documents%20and%20Settings\pduran\Configuraci&#243;n%20local\Archivos%20temporales%20de%20Internet\Content.Outlook\YV5WJ4T3\Base%20cuadros%20Memoria%202010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GIZ/Proyecto%20Sistemas%20Aislados/Curso%20Capacitacion/DIa%201/metodologia_Vfinal_05-03-202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GIZ/Proyecto%20Sistemas%20Aislados/Curso%20Capacitacion/DIa%201/CAPITULO%20VI%20-%202018_Ajustad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GIZ/Proyecto%20Sistemas%20Aislados/Curso%20Capacitacion/DIa%201/CAPITULO%20VII%20-%20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es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uadro%20por%20departamento_dentro%20y%20fuera%20del%20SI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2\Transacciones\FondoEstabilizaci&#243;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EMORIA%202011\MEMORIA%202010\Final%20cuadros%20Memoria%20200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delazerda\compartidos\WINDOWS\TEMP\ISE_210_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yucra\Estad&#237;sticas\Mis%20documentos\ESTADISTICAS2003\Transacciones\FondoEstabilizaci&#243;n_ok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emoria\detalle_Resultados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aceres\arturo\cndc2006\Base\Anexos%20memoria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Resumen"/>
      <sheetName val="Resmes"/>
      <sheetName val="Penaliz"/>
      <sheetName val="Balance"/>
      <sheetName val="Centrales Hidráulicas"/>
      <sheetName val="Centrales Térmicas"/>
    </sheetNames>
    <sheetDataSet>
      <sheetData sheetId="0" refreshError="1">
        <row r="1">
          <cell r="E1">
            <v>5</v>
          </cell>
        </row>
        <row r="2">
          <cell r="A2" t="str">
            <v>CENTRAL</v>
          </cell>
          <cell r="B2" t="str">
            <v>ANIO</v>
          </cell>
          <cell r="C2" t="str">
            <v>MES</v>
          </cell>
          <cell r="D2" t="str">
            <v>noper</v>
          </cell>
          <cell r="E2" t="str">
            <v>TIP</v>
          </cell>
          <cell r="F2" t="str">
            <v>FIT</v>
          </cell>
          <cell r="G2" t="str">
            <v>POTEFECT</v>
          </cell>
          <cell r="H2" t="str">
            <v>PFIRME</v>
          </cell>
          <cell r="I2" t="str">
            <v>RESFRIA</v>
          </cell>
          <cell r="J2" t="str">
            <v>PEN</v>
          </cell>
          <cell r="K2" t="str">
            <v>FITRF</v>
          </cell>
          <cell r="L2" t="str">
            <v>BSCONPEN</v>
          </cell>
          <cell r="M2" t="str">
            <v>BSSINPEN</v>
          </cell>
          <cell r="N2" t="str">
            <v>DIF</v>
          </cell>
          <cell r="O2" t="str">
            <v>PNP</v>
          </cell>
        </row>
        <row r="3">
          <cell r="A3" t="str">
            <v>ACHACHICALA</v>
          </cell>
          <cell r="B3">
            <v>2010</v>
          </cell>
          <cell r="C3">
            <v>11</v>
          </cell>
          <cell r="D3">
            <v>2</v>
          </cell>
          <cell r="E3">
            <v>0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ANGOSTURA</v>
          </cell>
          <cell r="B4">
            <v>2010</v>
          </cell>
          <cell r="C4">
            <v>11</v>
          </cell>
          <cell r="D4">
            <v>2</v>
          </cell>
          <cell r="E4">
            <v>0</v>
          </cell>
          <cell r="F4">
            <v>0.99907000000000001</v>
          </cell>
          <cell r="G4">
            <v>6.23</v>
          </cell>
          <cell r="H4">
            <v>5.9740000000000002</v>
          </cell>
          <cell r="I4">
            <v>0</v>
          </cell>
          <cell r="J4">
            <v>0</v>
          </cell>
          <cell r="K4">
            <v>0.99980000000000002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 t="str">
            <v>ARJ01</v>
          </cell>
          <cell r="B5">
            <v>2010</v>
          </cell>
          <cell r="C5">
            <v>11</v>
          </cell>
          <cell r="D5">
            <v>2</v>
          </cell>
          <cell r="E5">
            <v>1</v>
          </cell>
          <cell r="F5">
            <v>1</v>
          </cell>
          <cell r="G5">
            <v>2.67</v>
          </cell>
          <cell r="H5">
            <v>2.4</v>
          </cell>
          <cell r="I5">
            <v>0</v>
          </cell>
          <cell r="J5">
            <v>0.1144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ARJ02</v>
          </cell>
          <cell r="B6">
            <v>2010</v>
          </cell>
          <cell r="C6">
            <v>11</v>
          </cell>
          <cell r="D6">
            <v>2</v>
          </cell>
          <cell r="E6">
            <v>1</v>
          </cell>
          <cell r="F6">
            <v>1</v>
          </cell>
          <cell r="G6">
            <v>2.21</v>
          </cell>
          <cell r="H6">
            <v>1.95</v>
          </cell>
          <cell r="I6">
            <v>0</v>
          </cell>
          <cell r="J6">
            <v>0.21809999999999999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ARJ03</v>
          </cell>
          <cell r="B7">
            <v>2010</v>
          </cell>
          <cell r="C7">
            <v>11</v>
          </cell>
          <cell r="D7">
            <v>2</v>
          </cell>
          <cell r="E7">
            <v>1</v>
          </cell>
          <cell r="F7">
            <v>1</v>
          </cell>
          <cell r="G7">
            <v>2.59</v>
          </cell>
          <cell r="H7">
            <v>2.23</v>
          </cell>
          <cell r="I7">
            <v>0</v>
          </cell>
          <cell r="J7">
            <v>1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ARJ04</v>
          </cell>
          <cell r="B8">
            <v>2010</v>
          </cell>
          <cell r="C8">
            <v>11</v>
          </cell>
          <cell r="D8">
            <v>2</v>
          </cell>
          <cell r="E8">
            <v>1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ARJ05</v>
          </cell>
          <cell r="B9">
            <v>2010</v>
          </cell>
          <cell r="C9">
            <v>11</v>
          </cell>
          <cell r="D9">
            <v>2</v>
          </cell>
          <cell r="E9">
            <v>1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ARJ06</v>
          </cell>
          <cell r="B10">
            <v>2010</v>
          </cell>
          <cell r="C10">
            <v>11</v>
          </cell>
          <cell r="D10">
            <v>2</v>
          </cell>
          <cell r="E10">
            <v>1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ARJ07</v>
          </cell>
          <cell r="B11">
            <v>2010</v>
          </cell>
          <cell r="C11">
            <v>11</v>
          </cell>
          <cell r="D11">
            <v>2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ARJ08</v>
          </cell>
          <cell r="B12">
            <v>2010</v>
          </cell>
          <cell r="C12">
            <v>11</v>
          </cell>
          <cell r="D12">
            <v>2</v>
          </cell>
          <cell r="E12">
            <v>1</v>
          </cell>
          <cell r="F12">
            <v>1</v>
          </cell>
          <cell r="G12">
            <v>16.66</v>
          </cell>
          <cell r="H12">
            <v>15.57</v>
          </cell>
          <cell r="I12">
            <v>0</v>
          </cell>
          <cell r="J12">
            <v>1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ARJ09</v>
          </cell>
          <cell r="B13">
            <v>2010</v>
          </cell>
          <cell r="C13">
            <v>11</v>
          </cell>
          <cell r="D13">
            <v>2</v>
          </cell>
          <cell r="E13">
            <v>1</v>
          </cell>
          <cell r="F13">
            <v>1</v>
          </cell>
          <cell r="G13">
            <v>1.45</v>
          </cell>
          <cell r="H13">
            <v>1.33</v>
          </cell>
          <cell r="I13">
            <v>0</v>
          </cell>
          <cell r="J13">
            <v>1</v>
          </cell>
          <cell r="K13">
            <v>0.98292000000000002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ARJ10</v>
          </cell>
          <cell r="B14">
            <v>2010</v>
          </cell>
          <cell r="C14">
            <v>11</v>
          </cell>
          <cell r="D14">
            <v>2</v>
          </cell>
          <cell r="E14">
            <v>1</v>
          </cell>
          <cell r="F14">
            <v>1</v>
          </cell>
          <cell r="G14">
            <v>1.45</v>
          </cell>
          <cell r="H14">
            <v>1.33</v>
          </cell>
          <cell r="I14">
            <v>0</v>
          </cell>
          <cell r="J14">
            <v>3.7900000000000003E-2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ARJ11</v>
          </cell>
          <cell r="B15">
            <v>2010</v>
          </cell>
          <cell r="C15">
            <v>11</v>
          </cell>
          <cell r="D15">
            <v>2</v>
          </cell>
          <cell r="E15">
            <v>1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3.8600000000000002E-2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ARJ12</v>
          </cell>
          <cell r="B16">
            <v>2010</v>
          </cell>
          <cell r="C16">
            <v>11</v>
          </cell>
          <cell r="D16">
            <v>2</v>
          </cell>
          <cell r="E16">
            <v>1</v>
          </cell>
          <cell r="F16">
            <v>1</v>
          </cell>
          <cell r="G16">
            <v>1.56</v>
          </cell>
          <cell r="H16">
            <v>1.41</v>
          </cell>
          <cell r="I16">
            <v>0</v>
          </cell>
          <cell r="J16">
            <v>8.6900000000000005E-2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ARJ13</v>
          </cell>
          <cell r="B17">
            <v>2010</v>
          </cell>
          <cell r="C17">
            <v>11</v>
          </cell>
          <cell r="D17">
            <v>2</v>
          </cell>
          <cell r="E17">
            <v>1</v>
          </cell>
          <cell r="F17">
            <v>1</v>
          </cell>
          <cell r="G17">
            <v>1.51</v>
          </cell>
          <cell r="H17">
            <v>1.39</v>
          </cell>
          <cell r="I17">
            <v>0</v>
          </cell>
          <cell r="J17">
            <v>1</v>
          </cell>
          <cell r="K17">
            <v>0.99661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ARJ14</v>
          </cell>
          <cell r="B18">
            <v>2010</v>
          </cell>
          <cell r="C18">
            <v>11</v>
          </cell>
          <cell r="D18">
            <v>2</v>
          </cell>
          <cell r="E18">
            <v>1</v>
          </cell>
          <cell r="F18">
            <v>1</v>
          </cell>
          <cell r="G18">
            <v>1.47</v>
          </cell>
          <cell r="H18">
            <v>1.34</v>
          </cell>
          <cell r="I18">
            <v>0</v>
          </cell>
          <cell r="J18">
            <v>0.95550000000000002</v>
          </cell>
          <cell r="K18">
            <v>0.90481999999999996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ARJ15</v>
          </cell>
          <cell r="B19">
            <v>2010</v>
          </cell>
          <cell r="C19">
            <v>11</v>
          </cell>
          <cell r="D19">
            <v>2</v>
          </cell>
          <cell r="E19">
            <v>1</v>
          </cell>
          <cell r="F19">
            <v>1</v>
          </cell>
          <cell r="G19">
            <v>1.56</v>
          </cell>
          <cell r="H19">
            <v>1.4</v>
          </cell>
          <cell r="I19">
            <v>0</v>
          </cell>
          <cell r="J19">
            <v>0.1104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BOTIJLACA</v>
          </cell>
          <cell r="B20">
            <v>2010</v>
          </cell>
          <cell r="C20">
            <v>11</v>
          </cell>
          <cell r="D20">
            <v>2</v>
          </cell>
          <cell r="E20">
            <v>0</v>
          </cell>
          <cell r="F20">
            <v>1</v>
          </cell>
          <cell r="G20">
            <v>7.3</v>
          </cell>
          <cell r="H20">
            <v>6.9539999999999997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A21" t="str">
            <v>BUL01</v>
          </cell>
          <cell r="B21">
            <v>2010</v>
          </cell>
          <cell r="C21">
            <v>11</v>
          </cell>
          <cell r="D21">
            <v>2</v>
          </cell>
          <cell r="E21">
            <v>0.97058999999999995</v>
          </cell>
          <cell r="F21">
            <v>1</v>
          </cell>
          <cell r="G21">
            <v>41.29</v>
          </cell>
          <cell r="H21">
            <v>37.14</v>
          </cell>
          <cell r="I21">
            <v>0</v>
          </cell>
          <cell r="J21">
            <v>1</v>
          </cell>
          <cell r="K21">
            <v>0.94350000000000001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BUL02</v>
          </cell>
          <cell r="B22">
            <v>2010</v>
          </cell>
          <cell r="C22">
            <v>11</v>
          </cell>
          <cell r="D22">
            <v>2</v>
          </cell>
          <cell r="E22">
            <v>1</v>
          </cell>
          <cell r="F22">
            <v>1</v>
          </cell>
          <cell r="G22">
            <v>41.29</v>
          </cell>
          <cell r="H22">
            <v>37.19</v>
          </cell>
          <cell r="I22">
            <v>0</v>
          </cell>
          <cell r="J22">
            <v>1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CAHUA</v>
          </cell>
          <cell r="B23">
            <v>2010</v>
          </cell>
          <cell r="C23">
            <v>11</v>
          </cell>
          <cell r="D23">
            <v>2</v>
          </cell>
          <cell r="E23">
            <v>0</v>
          </cell>
          <cell r="F23">
            <v>1</v>
          </cell>
          <cell r="G23">
            <v>27.5</v>
          </cell>
          <cell r="H23">
            <v>26.196000000000002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A24" t="str">
            <v>CAR01</v>
          </cell>
          <cell r="B24">
            <v>2010</v>
          </cell>
          <cell r="C24">
            <v>11</v>
          </cell>
          <cell r="D24">
            <v>2</v>
          </cell>
          <cell r="E24">
            <v>1</v>
          </cell>
          <cell r="F24">
            <v>1</v>
          </cell>
          <cell r="G24">
            <v>48.99</v>
          </cell>
          <cell r="H24">
            <v>45.15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CAR02</v>
          </cell>
          <cell r="B25">
            <v>2010</v>
          </cell>
          <cell r="C25">
            <v>11</v>
          </cell>
          <cell r="D25">
            <v>2</v>
          </cell>
          <cell r="E25">
            <v>1</v>
          </cell>
          <cell r="F25">
            <v>1</v>
          </cell>
          <cell r="G25">
            <v>50.6</v>
          </cell>
          <cell r="H25">
            <v>45.79</v>
          </cell>
          <cell r="I25">
            <v>0</v>
          </cell>
          <cell r="J25">
            <v>1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CARABUCO</v>
          </cell>
          <cell r="B26">
            <v>2010</v>
          </cell>
          <cell r="C26">
            <v>11</v>
          </cell>
          <cell r="D26">
            <v>2</v>
          </cell>
          <cell r="E26">
            <v>0</v>
          </cell>
          <cell r="F26">
            <v>0.95282</v>
          </cell>
          <cell r="G26">
            <v>6.13</v>
          </cell>
          <cell r="H26">
            <v>5.8769999999999998</v>
          </cell>
          <cell r="I26">
            <v>0</v>
          </cell>
          <cell r="J26">
            <v>0</v>
          </cell>
          <cell r="K26">
            <v>0.95282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A27" t="str">
            <v>CHOJLLA</v>
          </cell>
          <cell r="B27">
            <v>2010</v>
          </cell>
          <cell r="C27">
            <v>11</v>
          </cell>
          <cell r="D27">
            <v>2</v>
          </cell>
          <cell r="E27">
            <v>0</v>
          </cell>
          <cell r="F27">
            <v>0.99138999999999999</v>
          </cell>
          <cell r="G27">
            <v>0.87</v>
          </cell>
          <cell r="H27">
            <v>0.7</v>
          </cell>
          <cell r="I27">
            <v>0</v>
          </cell>
          <cell r="J27">
            <v>0</v>
          </cell>
          <cell r="K27">
            <v>0.99073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CHOJLLA II</v>
          </cell>
          <cell r="B28">
            <v>2010</v>
          </cell>
          <cell r="C28">
            <v>11</v>
          </cell>
          <cell r="D28">
            <v>2</v>
          </cell>
          <cell r="E28">
            <v>0</v>
          </cell>
          <cell r="F28">
            <v>0.41404999999999997</v>
          </cell>
          <cell r="G28">
            <v>38.4</v>
          </cell>
          <cell r="H28">
            <v>37.409999999999997</v>
          </cell>
          <cell r="I28">
            <v>0</v>
          </cell>
          <cell r="J28">
            <v>0</v>
          </cell>
          <cell r="K28">
            <v>0.41404999999999997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CHOQUETANGA</v>
          </cell>
          <cell r="B29">
            <v>2010</v>
          </cell>
          <cell r="C29">
            <v>11</v>
          </cell>
          <cell r="D29">
            <v>2</v>
          </cell>
          <cell r="E29">
            <v>0</v>
          </cell>
          <cell r="F29">
            <v>1</v>
          </cell>
          <cell r="G29">
            <v>6.2</v>
          </cell>
          <cell r="H29">
            <v>5.944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CHURURAQUI</v>
          </cell>
          <cell r="B30">
            <v>2010</v>
          </cell>
          <cell r="C30">
            <v>11</v>
          </cell>
          <cell r="D30">
            <v>2</v>
          </cell>
          <cell r="E30">
            <v>0</v>
          </cell>
          <cell r="F30">
            <v>0.98812999999999995</v>
          </cell>
          <cell r="G30">
            <v>25.39</v>
          </cell>
          <cell r="H30">
            <v>24.186</v>
          </cell>
          <cell r="I30">
            <v>0</v>
          </cell>
          <cell r="J30">
            <v>0</v>
          </cell>
          <cell r="K30">
            <v>0.97533000000000003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CORANI</v>
          </cell>
          <cell r="B31">
            <v>2010</v>
          </cell>
          <cell r="C31">
            <v>11</v>
          </cell>
          <cell r="D31">
            <v>2</v>
          </cell>
          <cell r="E31">
            <v>0</v>
          </cell>
          <cell r="F31">
            <v>0.99797000000000002</v>
          </cell>
          <cell r="G31">
            <v>57.62</v>
          </cell>
          <cell r="H31">
            <v>56.47</v>
          </cell>
          <cell r="I31">
            <v>0</v>
          </cell>
          <cell r="J31">
            <v>0</v>
          </cell>
          <cell r="K31">
            <v>0.99631999999999998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CUTICUCHU</v>
          </cell>
          <cell r="B32">
            <v>2010</v>
          </cell>
          <cell r="C32">
            <v>11</v>
          </cell>
          <cell r="D32">
            <v>2</v>
          </cell>
          <cell r="E32">
            <v>0</v>
          </cell>
          <cell r="F32">
            <v>1</v>
          </cell>
          <cell r="G32">
            <v>23.7</v>
          </cell>
          <cell r="H32">
            <v>22.577000000000002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A33" t="str">
            <v>ERI01</v>
          </cell>
          <cell r="B33">
            <v>2010</v>
          </cell>
          <cell r="C33">
            <v>11</v>
          </cell>
          <cell r="D33">
            <v>2</v>
          </cell>
          <cell r="E33">
            <v>1</v>
          </cell>
          <cell r="F33">
            <v>1</v>
          </cell>
          <cell r="G33">
            <v>24.24</v>
          </cell>
          <cell r="H33">
            <v>22.68</v>
          </cell>
          <cell r="I33">
            <v>0</v>
          </cell>
          <cell r="J33">
            <v>1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ERI02</v>
          </cell>
          <cell r="B34">
            <v>2010</v>
          </cell>
          <cell r="C34">
            <v>11</v>
          </cell>
          <cell r="D34">
            <v>2</v>
          </cell>
          <cell r="E34">
            <v>0.31825999999999999</v>
          </cell>
          <cell r="F34">
            <v>1</v>
          </cell>
          <cell r="G34">
            <v>23.94</v>
          </cell>
          <cell r="H34">
            <v>22.41</v>
          </cell>
          <cell r="I34">
            <v>0</v>
          </cell>
          <cell r="J34">
            <v>1</v>
          </cell>
          <cell r="K34">
            <v>0.31825999999999999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ERI03</v>
          </cell>
          <cell r="B35">
            <v>2010</v>
          </cell>
          <cell r="C35">
            <v>11</v>
          </cell>
          <cell r="D35">
            <v>2</v>
          </cell>
          <cell r="E35">
            <v>1</v>
          </cell>
          <cell r="F35">
            <v>1</v>
          </cell>
          <cell r="G35">
            <v>24.32</v>
          </cell>
          <cell r="H35">
            <v>22.77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A36" t="str">
            <v>ERI04</v>
          </cell>
          <cell r="B36">
            <v>2010</v>
          </cell>
          <cell r="C36">
            <v>11</v>
          </cell>
          <cell r="D36">
            <v>2</v>
          </cell>
          <cell r="E36">
            <v>1</v>
          </cell>
          <cell r="F36">
            <v>1</v>
          </cell>
          <cell r="G36">
            <v>24.57</v>
          </cell>
          <cell r="H36">
            <v>23.01</v>
          </cell>
          <cell r="I36">
            <v>0</v>
          </cell>
          <cell r="J36">
            <v>1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 t="str">
            <v>GBE01</v>
          </cell>
          <cell r="B37">
            <v>2010</v>
          </cell>
          <cell r="C37">
            <v>11</v>
          </cell>
          <cell r="D37">
            <v>2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GCH01</v>
          </cell>
          <cell r="B38">
            <v>2010</v>
          </cell>
          <cell r="C38">
            <v>11</v>
          </cell>
          <cell r="D38">
            <v>2</v>
          </cell>
          <cell r="E38">
            <v>1</v>
          </cell>
          <cell r="F38">
            <v>1</v>
          </cell>
          <cell r="G38">
            <v>16.649999999999999</v>
          </cell>
          <cell r="H38">
            <v>15.42</v>
          </cell>
          <cell r="I38">
            <v>0</v>
          </cell>
          <cell r="J38">
            <v>1</v>
          </cell>
          <cell r="K38">
            <v>0.99905999999999995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GCH02</v>
          </cell>
          <cell r="B39">
            <v>2010</v>
          </cell>
          <cell r="C39">
            <v>11</v>
          </cell>
          <cell r="D39">
            <v>2</v>
          </cell>
          <cell r="E39">
            <v>1</v>
          </cell>
          <cell r="F39">
            <v>1</v>
          </cell>
          <cell r="G39">
            <v>15.8</v>
          </cell>
          <cell r="H39">
            <v>14.73</v>
          </cell>
          <cell r="I39">
            <v>0</v>
          </cell>
          <cell r="J39">
            <v>1</v>
          </cell>
          <cell r="K39">
            <v>0.99975000000000003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 t="str">
            <v>GCH03</v>
          </cell>
          <cell r="B40">
            <v>2010</v>
          </cell>
          <cell r="C40">
            <v>11</v>
          </cell>
          <cell r="D40">
            <v>2</v>
          </cell>
          <cell r="E40">
            <v>1</v>
          </cell>
          <cell r="F40">
            <v>1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 t="str">
            <v>GCH04</v>
          </cell>
          <cell r="B41">
            <v>2010</v>
          </cell>
          <cell r="C41">
            <v>11</v>
          </cell>
          <cell r="D41">
            <v>2</v>
          </cell>
          <cell r="E41">
            <v>1</v>
          </cell>
          <cell r="F41">
            <v>1</v>
          </cell>
          <cell r="G41">
            <v>17.93</v>
          </cell>
          <cell r="H41">
            <v>16.73</v>
          </cell>
          <cell r="I41">
            <v>0</v>
          </cell>
          <cell r="J41">
            <v>1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GCH05</v>
          </cell>
          <cell r="B42">
            <v>2010</v>
          </cell>
          <cell r="C42">
            <v>11</v>
          </cell>
          <cell r="D42">
            <v>2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A43" t="str">
            <v>GCH06</v>
          </cell>
          <cell r="B43">
            <v>2010</v>
          </cell>
          <cell r="C43">
            <v>11</v>
          </cell>
          <cell r="D43">
            <v>2</v>
          </cell>
          <cell r="E43">
            <v>1</v>
          </cell>
          <cell r="F43">
            <v>1</v>
          </cell>
          <cell r="G43">
            <v>18.61</v>
          </cell>
          <cell r="H43">
            <v>17.29</v>
          </cell>
          <cell r="I43">
            <v>0</v>
          </cell>
          <cell r="J43">
            <v>1</v>
          </cell>
          <cell r="K43">
            <v>0.99656999999999996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GCH09</v>
          </cell>
          <cell r="B44">
            <v>2010</v>
          </cell>
          <cell r="C44">
            <v>11</v>
          </cell>
          <cell r="D44">
            <v>2</v>
          </cell>
          <cell r="E44">
            <v>0.98529</v>
          </cell>
          <cell r="F44">
            <v>1</v>
          </cell>
          <cell r="G44">
            <v>57.1</v>
          </cell>
          <cell r="H44">
            <v>51.45</v>
          </cell>
          <cell r="I44">
            <v>0</v>
          </cell>
          <cell r="J44">
            <v>0.14119999999999999</v>
          </cell>
          <cell r="K44">
            <v>9.6119999999999997E-2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GCH10</v>
          </cell>
          <cell r="B45">
            <v>2010</v>
          </cell>
          <cell r="C45">
            <v>11</v>
          </cell>
          <cell r="D45">
            <v>2</v>
          </cell>
          <cell r="E45">
            <v>1</v>
          </cell>
          <cell r="F45">
            <v>1</v>
          </cell>
          <cell r="G45">
            <v>55.5</v>
          </cell>
          <cell r="H45">
            <v>52.7</v>
          </cell>
          <cell r="I45">
            <v>0</v>
          </cell>
          <cell r="J45">
            <v>0.95599999999999996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 t="str">
            <v>GCH11</v>
          </cell>
          <cell r="B46">
            <v>2010</v>
          </cell>
          <cell r="C46">
            <v>11</v>
          </cell>
          <cell r="D46">
            <v>2</v>
          </cell>
          <cell r="E46">
            <v>0.98750000000000004</v>
          </cell>
          <cell r="F46">
            <v>1</v>
          </cell>
          <cell r="G46">
            <v>55.5</v>
          </cell>
          <cell r="H46">
            <v>52.37</v>
          </cell>
          <cell r="I46">
            <v>0</v>
          </cell>
          <cell r="J46">
            <v>1</v>
          </cell>
          <cell r="K46">
            <v>0.98007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A47" t="str">
            <v>HARCA</v>
          </cell>
          <cell r="B47">
            <v>2010</v>
          </cell>
          <cell r="C47">
            <v>11</v>
          </cell>
          <cell r="D47">
            <v>2</v>
          </cell>
          <cell r="E47">
            <v>0</v>
          </cell>
          <cell r="F47">
            <v>1</v>
          </cell>
          <cell r="G47">
            <v>26.5</v>
          </cell>
          <cell r="H47">
            <v>25.242999999999999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A48" t="str">
            <v>HUAJI</v>
          </cell>
          <cell r="B48">
            <v>2010</v>
          </cell>
          <cell r="C48">
            <v>11</v>
          </cell>
          <cell r="D48">
            <v>2</v>
          </cell>
          <cell r="E48">
            <v>0</v>
          </cell>
          <cell r="F48">
            <v>0.99709999999999999</v>
          </cell>
          <cell r="G48">
            <v>30.5</v>
          </cell>
          <cell r="H48">
            <v>29.053999999999998</v>
          </cell>
          <cell r="I48">
            <v>0</v>
          </cell>
          <cell r="J48">
            <v>0</v>
          </cell>
          <cell r="K48">
            <v>0.998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A49" t="str">
            <v>KANATA</v>
          </cell>
          <cell r="B49">
            <v>2010</v>
          </cell>
          <cell r="C49">
            <v>11</v>
          </cell>
          <cell r="D49">
            <v>2</v>
          </cell>
          <cell r="E49">
            <v>0</v>
          </cell>
          <cell r="F49">
            <v>0.99922</v>
          </cell>
          <cell r="G49">
            <v>7.54</v>
          </cell>
          <cell r="H49">
            <v>7.1</v>
          </cell>
          <cell r="I49">
            <v>0</v>
          </cell>
          <cell r="J49">
            <v>0</v>
          </cell>
          <cell r="K49">
            <v>0.99922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KAR</v>
          </cell>
          <cell r="B50">
            <v>2010</v>
          </cell>
          <cell r="C50">
            <v>11</v>
          </cell>
          <cell r="D50">
            <v>2</v>
          </cell>
          <cell r="E50">
            <v>0</v>
          </cell>
          <cell r="F50">
            <v>1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KEN01</v>
          </cell>
          <cell r="B51">
            <v>2010</v>
          </cell>
          <cell r="C51">
            <v>11</v>
          </cell>
          <cell r="D51">
            <v>2</v>
          </cell>
          <cell r="E51">
            <v>0.97721000000000002</v>
          </cell>
          <cell r="F51">
            <v>1</v>
          </cell>
          <cell r="G51">
            <v>8.77</v>
          </cell>
          <cell r="H51">
            <v>8.19</v>
          </cell>
          <cell r="I51">
            <v>0</v>
          </cell>
          <cell r="J51">
            <v>1</v>
          </cell>
          <cell r="K51">
            <v>0.97721000000000002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2">
          <cell r="A52" t="str">
            <v>KEN02</v>
          </cell>
          <cell r="B52">
            <v>2010</v>
          </cell>
          <cell r="C52">
            <v>11</v>
          </cell>
          <cell r="D52">
            <v>2</v>
          </cell>
          <cell r="E52">
            <v>0.98063999999999996</v>
          </cell>
          <cell r="F52">
            <v>1</v>
          </cell>
          <cell r="G52">
            <v>8.76</v>
          </cell>
          <cell r="H52">
            <v>8.11</v>
          </cell>
          <cell r="I52">
            <v>0</v>
          </cell>
          <cell r="J52">
            <v>1</v>
          </cell>
          <cell r="K52">
            <v>0.98063999999999996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A53" t="str">
            <v>KILLPANI</v>
          </cell>
          <cell r="B53">
            <v>2010</v>
          </cell>
          <cell r="C53">
            <v>11</v>
          </cell>
          <cell r="D53">
            <v>2</v>
          </cell>
          <cell r="E53">
            <v>0</v>
          </cell>
          <cell r="F53">
            <v>0.99817999999999996</v>
          </cell>
          <cell r="G53">
            <v>11.49</v>
          </cell>
          <cell r="H53">
            <v>10.88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LANDARA</v>
          </cell>
          <cell r="B54">
            <v>2010</v>
          </cell>
          <cell r="C54">
            <v>11</v>
          </cell>
          <cell r="D54">
            <v>2</v>
          </cell>
          <cell r="E54">
            <v>0</v>
          </cell>
          <cell r="F54">
            <v>0.99490999999999996</v>
          </cell>
          <cell r="G54">
            <v>5.15</v>
          </cell>
          <cell r="H54">
            <v>4.8769999999999998</v>
          </cell>
          <cell r="I54">
            <v>0</v>
          </cell>
          <cell r="J54">
            <v>0</v>
          </cell>
          <cell r="K54">
            <v>0.99231999999999998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MIGUILLAS</v>
          </cell>
          <cell r="B55">
            <v>2010</v>
          </cell>
          <cell r="C55">
            <v>11</v>
          </cell>
          <cell r="D55">
            <v>2</v>
          </cell>
          <cell r="E55">
            <v>0</v>
          </cell>
          <cell r="F55">
            <v>1</v>
          </cell>
          <cell r="G55">
            <v>2.5499999999999998</v>
          </cell>
          <cell r="H55">
            <v>2.4449999999999998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PUNUTUMA</v>
          </cell>
          <cell r="B56">
            <v>2010</v>
          </cell>
          <cell r="C56">
            <v>11</v>
          </cell>
          <cell r="D56">
            <v>2</v>
          </cell>
          <cell r="E56">
            <v>0</v>
          </cell>
          <cell r="F56">
            <v>1</v>
          </cell>
          <cell r="G56">
            <v>2.4</v>
          </cell>
          <cell r="H56">
            <v>2.2730000000000001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 t="str">
            <v>QUEHATA</v>
          </cell>
          <cell r="B57">
            <v>2010</v>
          </cell>
          <cell r="C57">
            <v>11</v>
          </cell>
          <cell r="D57">
            <v>2</v>
          </cell>
          <cell r="E57">
            <v>0</v>
          </cell>
          <cell r="F57">
            <v>0.36475000000000002</v>
          </cell>
          <cell r="G57">
            <v>1.96</v>
          </cell>
          <cell r="H57">
            <v>1.89</v>
          </cell>
          <cell r="I57">
            <v>0</v>
          </cell>
          <cell r="J57">
            <v>0</v>
          </cell>
          <cell r="K57">
            <v>0.36475000000000002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A58" t="str">
            <v>SAINANI</v>
          </cell>
          <cell r="B58">
            <v>2010</v>
          </cell>
          <cell r="C58">
            <v>11</v>
          </cell>
          <cell r="D58">
            <v>2</v>
          </cell>
          <cell r="E58">
            <v>0</v>
          </cell>
          <cell r="F58">
            <v>0.99395</v>
          </cell>
          <cell r="G58">
            <v>10.5</v>
          </cell>
          <cell r="H58">
            <v>10.003</v>
          </cell>
          <cell r="I58">
            <v>0</v>
          </cell>
          <cell r="J58">
            <v>0</v>
          </cell>
          <cell r="K58">
            <v>0.99395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</row>
        <row r="59">
          <cell r="A59" t="str">
            <v>SANTA ISABEL</v>
          </cell>
          <cell r="B59">
            <v>2010</v>
          </cell>
          <cell r="C59">
            <v>11</v>
          </cell>
          <cell r="D59">
            <v>2</v>
          </cell>
          <cell r="E59">
            <v>0</v>
          </cell>
          <cell r="F59">
            <v>0.98526000000000002</v>
          </cell>
          <cell r="G59">
            <v>91.105000000000004</v>
          </cell>
          <cell r="H59">
            <v>90.53</v>
          </cell>
          <cell r="I59">
            <v>0</v>
          </cell>
          <cell r="J59">
            <v>0</v>
          </cell>
          <cell r="K59">
            <v>0.99273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SANTA ROSA HH</v>
          </cell>
          <cell r="B60">
            <v>2010</v>
          </cell>
          <cell r="C60">
            <v>11</v>
          </cell>
          <cell r="D60">
            <v>2</v>
          </cell>
          <cell r="E60">
            <v>0</v>
          </cell>
          <cell r="F60">
            <v>0.79762</v>
          </cell>
          <cell r="G60">
            <v>10.5</v>
          </cell>
          <cell r="H60">
            <v>10.003</v>
          </cell>
          <cell r="I60">
            <v>0</v>
          </cell>
          <cell r="J60">
            <v>0</v>
          </cell>
          <cell r="K60">
            <v>0.80228999999999995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A61" t="str">
            <v>SANTA ROSA LH</v>
          </cell>
          <cell r="B61">
            <v>2010</v>
          </cell>
          <cell r="C61">
            <v>11</v>
          </cell>
          <cell r="D61">
            <v>2</v>
          </cell>
          <cell r="E61">
            <v>0</v>
          </cell>
          <cell r="F61">
            <v>0.78332999999999997</v>
          </cell>
          <cell r="G61">
            <v>7</v>
          </cell>
          <cell r="H61">
            <v>6.6680000000000001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A62" t="str">
            <v>SCZ01</v>
          </cell>
          <cell r="B62">
            <v>2010</v>
          </cell>
          <cell r="C62">
            <v>11</v>
          </cell>
          <cell r="D62">
            <v>2</v>
          </cell>
          <cell r="E62">
            <v>1</v>
          </cell>
          <cell r="F62">
            <v>1</v>
          </cell>
          <cell r="G62">
            <v>18.82</v>
          </cell>
          <cell r="H62">
            <v>17.64</v>
          </cell>
          <cell r="I62">
            <v>0</v>
          </cell>
          <cell r="J62">
            <v>1</v>
          </cell>
          <cell r="K62">
            <v>0.99966999999999995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A63" t="str">
            <v>SCZ02</v>
          </cell>
          <cell r="B63">
            <v>2010</v>
          </cell>
          <cell r="C63">
            <v>11</v>
          </cell>
          <cell r="D63">
            <v>2</v>
          </cell>
          <cell r="E63">
            <v>0.84714</v>
          </cell>
          <cell r="F63">
            <v>1</v>
          </cell>
          <cell r="G63">
            <v>19.22</v>
          </cell>
          <cell r="H63">
            <v>17.96</v>
          </cell>
          <cell r="I63">
            <v>0</v>
          </cell>
          <cell r="J63">
            <v>1</v>
          </cell>
          <cell r="K63">
            <v>0.83713000000000004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TIQUIMANI</v>
          </cell>
          <cell r="B64">
            <v>2010</v>
          </cell>
          <cell r="C64">
            <v>11</v>
          </cell>
          <cell r="D64">
            <v>2</v>
          </cell>
          <cell r="E64">
            <v>0</v>
          </cell>
          <cell r="F64">
            <v>1</v>
          </cell>
          <cell r="G64">
            <v>9.4</v>
          </cell>
          <cell r="H64">
            <v>8.9540000000000006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A65" t="str">
            <v>VHE01</v>
          </cell>
          <cell r="B65">
            <v>2010</v>
          </cell>
          <cell r="C65">
            <v>11</v>
          </cell>
          <cell r="D65">
            <v>2</v>
          </cell>
          <cell r="E65">
            <v>1</v>
          </cell>
          <cell r="F65">
            <v>1</v>
          </cell>
          <cell r="G65">
            <v>16.739999999999998</v>
          </cell>
          <cell r="H65">
            <v>15.51</v>
          </cell>
          <cell r="I65">
            <v>0</v>
          </cell>
          <cell r="J65">
            <v>1</v>
          </cell>
          <cell r="K65">
            <v>0.99268999999999996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 t="str">
            <v>VHE02</v>
          </cell>
          <cell r="B66">
            <v>2010</v>
          </cell>
          <cell r="C66">
            <v>11</v>
          </cell>
          <cell r="D66">
            <v>2</v>
          </cell>
          <cell r="E66">
            <v>1</v>
          </cell>
          <cell r="F66">
            <v>1</v>
          </cell>
          <cell r="G66">
            <v>16.98</v>
          </cell>
          <cell r="H66">
            <v>15.91</v>
          </cell>
          <cell r="I66">
            <v>0</v>
          </cell>
          <cell r="J66">
            <v>1</v>
          </cell>
          <cell r="K66">
            <v>0.99694000000000005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A67" t="str">
            <v>VHE03</v>
          </cell>
          <cell r="B67">
            <v>2010</v>
          </cell>
          <cell r="C67">
            <v>11</v>
          </cell>
          <cell r="D67">
            <v>2</v>
          </cell>
          <cell r="E67">
            <v>0.98880999999999997</v>
          </cell>
          <cell r="F67">
            <v>1</v>
          </cell>
          <cell r="G67">
            <v>16.52</v>
          </cell>
          <cell r="H67">
            <v>15.44</v>
          </cell>
          <cell r="I67">
            <v>0</v>
          </cell>
          <cell r="J67">
            <v>1</v>
          </cell>
          <cell r="K67">
            <v>0.98799000000000003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VHE04</v>
          </cell>
          <cell r="B68">
            <v>2010</v>
          </cell>
          <cell r="C68">
            <v>11</v>
          </cell>
          <cell r="D68">
            <v>2</v>
          </cell>
          <cell r="E68">
            <v>1</v>
          </cell>
          <cell r="F68">
            <v>1</v>
          </cell>
          <cell r="G68">
            <v>16.809999999999999</v>
          </cell>
          <cell r="H68">
            <v>15.6</v>
          </cell>
          <cell r="I68">
            <v>0</v>
          </cell>
          <cell r="J68">
            <v>1</v>
          </cell>
          <cell r="K68">
            <v>0.99917999999999996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A69" t="str">
            <v>YANACACHI</v>
          </cell>
          <cell r="B69">
            <v>2010</v>
          </cell>
          <cell r="C69">
            <v>11</v>
          </cell>
          <cell r="D69">
            <v>2</v>
          </cell>
          <cell r="E69">
            <v>0</v>
          </cell>
          <cell r="F69">
            <v>1</v>
          </cell>
          <cell r="G69">
            <v>50</v>
          </cell>
          <cell r="H69">
            <v>48.71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A70" t="str">
            <v>ZONGO</v>
          </cell>
          <cell r="B70">
            <v>2010</v>
          </cell>
          <cell r="C70">
            <v>11</v>
          </cell>
          <cell r="D70">
            <v>2</v>
          </cell>
          <cell r="E70">
            <v>0</v>
          </cell>
          <cell r="F70">
            <v>1</v>
          </cell>
          <cell r="G70">
            <v>10.5</v>
          </cell>
          <cell r="H70">
            <v>10.002000000000001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 8"/>
      <sheetName val="Graf 9 - Graf10"/>
      <sheetName val="C9 - Graf 11"/>
      <sheetName val="Graf 12 - Graf 13"/>
      <sheetName val="C 10"/>
      <sheetName val="C 11"/>
      <sheetName val="C12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Ver SA-Calculos"/>
      <sheetName val="Graficos Fact Emis con-sin Proy"/>
      <sheetName val="Graficos Emis con-sin Proy"/>
      <sheetName val="Reduc Fact Emis con y sin Proy"/>
      <sheetName val="Emisiones CO2e con - sin  Proy"/>
      <sheetName val="Factores de emision con Proy"/>
      <sheetName val="Emisiones de CO2e con Proy"/>
      <sheetName val="Comb Fosil Gas con Proy"/>
      <sheetName val="Comb Fosil Diesel con Proy"/>
      <sheetName val="Generacion EE RR &lt; GEI"/>
      <sheetName val="Proyectos SA 2019-2025"/>
      <sheetName val="Graficos Factores Emis con Proy"/>
      <sheetName val="Graficos Emisiones con Proy"/>
      <sheetName val="Graficos Comb Gas con Proy"/>
      <sheetName val="Graficos Comb Diesel con Proy"/>
      <sheetName val="Graficos Gen EE RR e Interconex"/>
      <sheetName val="Graficos Proyectos"/>
      <sheetName val="Factores de emision sin Proy"/>
      <sheetName val="Emisiones de CO2e sin Proy"/>
      <sheetName val="Combustible Fosil Gas"/>
      <sheetName val="Combustible Fosil Diesel"/>
      <sheetName val="Generacion EE RR sin proyectos"/>
      <sheetName val="Generacion"/>
      <sheetName val="Graficos Factores Emis sin Proy"/>
      <sheetName val="Graficos Emisiones sin Proy"/>
      <sheetName val="Graficos Comb Fosil Gas"/>
      <sheetName val="Graficos Comb Fosil Diesel"/>
      <sheetName val="Graficos Gen EE RR"/>
      <sheetName val="Graficos Generacion"/>
      <sheetName val="Graficos Potencia"/>
      <sheetName val="Potencia Inst y Efect"/>
      <sheetName val="Cobija"/>
      <sheetName val="El Sena"/>
      <sheetName val="Gonzalo Moreno"/>
      <sheetName val="Villa Nueva"/>
      <sheetName val="Riberalta"/>
      <sheetName val="Guayaramerin"/>
      <sheetName val="Cachuela_Esperanza"/>
      <sheetName val="Rosario del Yata"/>
      <sheetName val="Puerto Ustarez"/>
      <sheetName val="Baures"/>
      <sheetName val="Bella Vista"/>
      <sheetName val="Huacaraje"/>
      <sheetName val="El Carmen"/>
      <sheetName val="Exaltacion"/>
      <sheetName val="San Matias"/>
      <sheetName val="Camiri"/>
      <sheetName val="Las Misiones"/>
      <sheetName val="Chiquitos"/>
      <sheetName val="San Ingacio Velasco"/>
      <sheetName val="Valles"/>
      <sheetName val="Charagua"/>
      <sheetName val="German Busch"/>
      <sheetName val="El Espino"/>
      <sheetName val="Bermejo"/>
      <sheetName val="Entre Rios"/>
      <sheetName val="El Pu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9">
          <cell r="A9">
            <v>1</v>
          </cell>
          <cell r="B9" t="str">
            <v>Pando</v>
          </cell>
          <cell r="C9" t="str">
            <v>Nicolas Suarez</v>
          </cell>
          <cell r="D9" t="str">
            <v>Cobija</v>
          </cell>
          <cell r="E9" t="str">
            <v>ENDE</v>
          </cell>
          <cell r="F9" t="str">
            <v>Diesel</v>
          </cell>
          <cell r="H9" t="str">
            <v>Cobija</v>
          </cell>
          <cell r="J9">
            <v>28.199999999999996</v>
          </cell>
          <cell r="L9">
            <v>28.199999999999996</v>
          </cell>
          <cell r="O9">
            <v>22.560000000000002</v>
          </cell>
          <cell r="Q9">
            <v>22.560000000000002</v>
          </cell>
          <cell r="S9" t="str">
            <v>40°</v>
          </cell>
          <cell r="U9">
            <v>19.500000000000004</v>
          </cell>
          <cell r="W9">
            <v>19.500000000000004</v>
          </cell>
        </row>
        <row r="10">
          <cell r="A10">
            <v>2</v>
          </cell>
          <cell r="B10" t="str">
            <v>Pando</v>
          </cell>
          <cell r="C10" t="str">
            <v>Madre de Dios</v>
          </cell>
          <cell r="D10" t="str">
            <v>El Sena</v>
          </cell>
          <cell r="E10" t="str">
            <v>ENDE</v>
          </cell>
          <cell r="F10" t="str">
            <v>Diesel</v>
          </cell>
          <cell r="H10" t="str">
            <v>El Sena</v>
          </cell>
          <cell r="J10">
            <v>2.7669999999999999</v>
          </cell>
          <cell r="L10">
            <v>2.7669999999999999</v>
          </cell>
          <cell r="O10">
            <v>2.2160000000000002</v>
          </cell>
          <cell r="Q10">
            <v>2.2160000000000002</v>
          </cell>
          <cell r="S10" t="str">
            <v>40°</v>
          </cell>
          <cell r="U10">
            <v>1.2999999999999998</v>
          </cell>
          <cell r="W10">
            <v>1.2999999999999998</v>
          </cell>
        </row>
        <row r="11">
          <cell r="A11">
            <v>3</v>
          </cell>
          <cell r="B11" t="str">
            <v>Pando</v>
          </cell>
          <cell r="C11" t="str">
            <v>Madre de Dios</v>
          </cell>
          <cell r="D11" t="str">
            <v>Puerto Gonzalo Moreno</v>
          </cell>
          <cell r="E11" t="str">
            <v>ENDE</v>
          </cell>
          <cell r="F11" t="str">
            <v>Diesel</v>
          </cell>
          <cell r="J11">
            <v>1.6856723826714799</v>
          </cell>
          <cell r="L11">
            <v>1.6856723826714799</v>
          </cell>
          <cell r="O11">
            <v>1.35</v>
          </cell>
          <cell r="Q11">
            <v>2.2160000000000002</v>
          </cell>
          <cell r="S11" t="str">
            <v>40°</v>
          </cell>
          <cell r="U11">
            <v>0.79196750902527069</v>
          </cell>
          <cell r="W11">
            <v>0.79196750902527069</v>
          </cell>
        </row>
        <row r="12">
          <cell r="A12">
            <v>4</v>
          </cell>
          <cell r="B12" t="str">
            <v>Pando</v>
          </cell>
          <cell r="C12" t="str">
            <v>Federico Roman</v>
          </cell>
          <cell r="D12" t="str">
            <v>Municipio de Villa Nueva</v>
          </cell>
          <cell r="E12" t="str">
            <v>ENDE</v>
          </cell>
          <cell r="F12" t="str">
            <v>Diesel</v>
          </cell>
          <cell r="J12">
            <v>1.1237815884476532</v>
          </cell>
          <cell r="L12">
            <v>1.1237815884476532</v>
          </cell>
          <cell r="O12">
            <v>0.9</v>
          </cell>
          <cell r="Q12">
            <v>1.35</v>
          </cell>
          <cell r="S12" t="str">
            <v>40°</v>
          </cell>
          <cell r="U12">
            <v>0.52797833935018046</v>
          </cell>
          <cell r="W12">
            <v>0.52797833935018046</v>
          </cell>
        </row>
        <row r="13">
          <cell r="A13" t="str">
            <v>S1</v>
          </cell>
          <cell r="B13" t="str">
            <v>Pando</v>
          </cell>
          <cell r="C13" t="str">
            <v>Nicolas Suarez</v>
          </cell>
          <cell r="D13" t="str">
            <v>Planta Solar Cobija</v>
          </cell>
          <cell r="E13" t="str">
            <v>ENDE Guaracachi S.A.</v>
          </cell>
          <cell r="F13" t="str">
            <v>Solar</v>
          </cell>
          <cell r="H13" t="str">
            <v>Planta Solar Cobija</v>
          </cell>
          <cell r="K13">
            <v>5.0999999999999996</v>
          </cell>
          <cell r="L13">
            <v>5.0999999999999996</v>
          </cell>
          <cell r="P13">
            <v>5.0999999999999996</v>
          </cell>
          <cell r="Q13">
            <v>5.0999999999999996</v>
          </cell>
          <cell r="S13" t="str">
            <v>31°</v>
          </cell>
          <cell r="V13">
            <v>4.8</v>
          </cell>
          <cell r="W13">
            <v>4.8</v>
          </cell>
        </row>
        <row r="14">
          <cell r="A14" t="str">
            <v>S2</v>
          </cell>
          <cell r="B14" t="str">
            <v>Pando</v>
          </cell>
          <cell r="C14" t="str">
            <v>Madre de Dios</v>
          </cell>
          <cell r="D14" t="str">
            <v>Planta Solar El Sena</v>
          </cell>
          <cell r="E14" t="str">
            <v>ENDE Guaracachi S.A.</v>
          </cell>
          <cell r="F14" t="str">
            <v>Solar</v>
          </cell>
          <cell r="H14" t="str">
            <v>Planta Solar El sena</v>
          </cell>
          <cell r="K14">
            <v>0.4</v>
          </cell>
          <cell r="P14">
            <v>0.4</v>
          </cell>
        </row>
        <row r="15">
          <cell r="H15" t="str">
            <v>Total Pando</v>
          </cell>
          <cell r="J15">
            <v>33.776453971119132</v>
          </cell>
          <cell r="K15">
            <v>5.5</v>
          </cell>
          <cell r="L15">
            <v>38.876453971119133</v>
          </cell>
          <cell r="O15">
            <v>27.026000000000003</v>
          </cell>
          <cell r="P15">
            <v>5.5</v>
          </cell>
          <cell r="Q15">
            <v>33.442000000000007</v>
          </cell>
          <cell r="U15">
            <v>22.119945848375455</v>
          </cell>
          <cell r="V15">
            <v>4.8</v>
          </cell>
          <cell r="W15">
            <v>26.919945848375455</v>
          </cell>
        </row>
        <row r="16">
          <cell r="A16">
            <v>5</v>
          </cell>
          <cell r="B16" t="str">
            <v>Beni</v>
          </cell>
          <cell r="C16" t="str">
            <v>Vaca Diez</v>
          </cell>
          <cell r="D16" t="str">
            <v>Riberalta</v>
          </cell>
          <cell r="E16" t="str">
            <v>CER Ltda.</v>
          </cell>
          <cell r="F16" t="str">
            <v>Diesel</v>
          </cell>
          <cell r="H16" t="str">
            <v>El Palmar</v>
          </cell>
          <cell r="J16">
            <v>22.029999999999998</v>
          </cell>
          <cell r="L16">
            <v>22.029999999999998</v>
          </cell>
          <cell r="O16">
            <v>16.120000000000005</v>
          </cell>
          <cell r="Q16">
            <v>16.120000000000005</v>
          </cell>
          <cell r="S16" t="str">
            <v>37°</v>
          </cell>
          <cell r="U16">
            <v>15.779999999999992</v>
          </cell>
          <cell r="W16">
            <v>15.779999999999992</v>
          </cell>
        </row>
        <row r="17">
          <cell r="A17">
            <v>6</v>
          </cell>
          <cell r="B17" t="str">
            <v>Beni</v>
          </cell>
          <cell r="C17" t="str">
            <v>Vaca Diez</v>
          </cell>
          <cell r="D17" t="str">
            <v>Guayaramerín</v>
          </cell>
          <cell r="E17" t="str">
            <v>ENDE DELBENI S.A.M.</v>
          </cell>
          <cell r="F17" t="str">
            <v>Diesel</v>
          </cell>
          <cell r="H17" t="str">
            <v>Guayaramerín</v>
          </cell>
          <cell r="J17">
            <v>22.349999999999994</v>
          </cell>
          <cell r="L17">
            <v>22.349999999999994</v>
          </cell>
          <cell r="O17">
            <v>17.254999999999995</v>
          </cell>
          <cell r="Q17">
            <v>17.254999999999995</v>
          </cell>
          <cell r="S17" t="str">
            <v>36°</v>
          </cell>
          <cell r="U17">
            <v>15.446000000000002</v>
          </cell>
          <cell r="W17">
            <v>15.446000000000002</v>
          </cell>
        </row>
        <row r="18">
          <cell r="A18">
            <v>7</v>
          </cell>
          <cell r="B18" t="str">
            <v>Beni</v>
          </cell>
          <cell r="C18" t="str">
            <v>Vaca Diez</v>
          </cell>
          <cell r="D18" t="str">
            <v>Cachuela Esperanza</v>
          </cell>
          <cell r="E18" t="str">
            <v>ENDE DELBENI S.A.M.</v>
          </cell>
          <cell r="F18" t="str">
            <v>Diesel</v>
          </cell>
          <cell r="H18" t="str">
            <v>Cachuela Esperanza</v>
          </cell>
          <cell r="J18">
            <v>0.80899999999999994</v>
          </cell>
          <cell r="L18">
            <v>0.80899999999999994</v>
          </cell>
          <cell r="O18">
            <v>0.64700000000000002</v>
          </cell>
          <cell r="Q18">
            <v>0.64700000000000002</v>
          </cell>
          <cell r="S18" t="str">
            <v>36°</v>
          </cell>
          <cell r="U18">
            <v>0.51760000000000006</v>
          </cell>
          <cell r="W18">
            <v>0.51760000000000006</v>
          </cell>
        </row>
        <row r="19">
          <cell r="A19">
            <v>8</v>
          </cell>
          <cell r="B19" t="str">
            <v>Beni</v>
          </cell>
          <cell r="C19" t="str">
            <v>Vaca Diez</v>
          </cell>
          <cell r="D19" t="str">
            <v>Rosario del Yata</v>
          </cell>
          <cell r="E19" t="str">
            <v>ENDE DELBENI S.A.M.</v>
          </cell>
          <cell r="F19" t="str">
            <v>Diesel</v>
          </cell>
          <cell r="H19" t="str">
            <v>Rosario del Yata</v>
          </cell>
          <cell r="J19">
            <v>1.2080000000000002</v>
          </cell>
          <cell r="L19">
            <v>1.2080000000000002</v>
          </cell>
          <cell r="O19">
            <v>0.96640000000000004</v>
          </cell>
          <cell r="Q19">
            <v>0.96640000000000004</v>
          </cell>
          <cell r="S19" t="str">
            <v>36°</v>
          </cell>
          <cell r="U19">
            <v>0.77312000000000014</v>
          </cell>
          <cell r="W19">
            <v>0.77312000000000014</v>
          </cell>
        </row>
        <row r="20">
          <cell r="A20">
            <v>9</v>
          </cell>
          <cell r="B20" t="str">
            <v>Beni</v>
          </cell>
          <cell r="C20" t="str">
            <v>Mamore</v>
          </cell>
          <cell r="D20" t="str">
            <v>Puerto Ustárez</v>
          </cell>
          <cell r="E20" t="str">
            <v>ENDE DELBENI S.A.M.</v>
          </cell>
          <cell r="F20" t="str">
            <v>Diesel</v>
          </cell>
          <cell r="H20" t="str">
            <v>Puerto Ustárez</v>
          </cell>
          <cell r="J20">
            <v>0.23499999999999999</v>
          </cell>
          <cell r="L20">
            <v>0.23499999999999999</v>
          </cell>
          <cell r="O20">
            <v>0.188</v>
          </cell>
          <cell r="Q20">
            <v>0.188</v>
          </cell>
          <cell r="S20" t="str">
            <v>34°</v>
          </cell>
          <cell r="U20">
            <v>0.14100000000000001</v>
          </cell>
          <cell r="W20">
            <v>0.14100000000000001</v>
          </cell>
        </row>
        <row r="21">
          <cell r="A21">
            <v>10</v>
          </cell>
          <cell r="B21" t="str">
            <v>Beni</v>
          </cell>
          <cell r="C21" t="str">
            <v>Itenez</v>
          </cell>
          <cell r="D21" t="str">
            <v>Baures</v>
          </cell>
          <cell r="E21" t="str">
            <v>ENDE DELBENI S.A.M.</v>
          </cell>
          <cell r="F21" t="str">
            <v>Diesel</v>
          </cell>
          <cell r="H21" t="str">
            <v>Baures</v>
          </cell>
          <cell r="J21">
            <v>2.2630000000000003</v>
          </cell>
          <cell r="L21">
            <v>2.2630000000000003</v>
          </cell>
          <cell r="O21">
            <v>1.8100000000000003</v>
          </cell>
          <cell r="Q21">
            <v>1.8100000000000003</v>
          </cell>
          <cell r="S21" t="str">
            <v>33°</v>
          </cell>
          <cell r="U21">
            <v>1.4330000000000001</v>
          </cell>
          <cell r="W21">
            <v>1.4330000000000001</v>
          </cell>
        </row>
        <row r="22">
          <cell r="A22">
            <v>11</v>
          </cell>
          <cell r="B22" t="str">
            <v>Beni</v>
          </cell>
          <cell r="C22" t="str">
            <v>Itenez</v>
          </cell>
          <cell r="D22" t="str">
            <v>Bella Vista</v>
          </cell>
          <cell r="E22" t="str">
            <v>ENDE DELBENI S.A.M.</v>
          </cell>
          <cell r="F22" t="str">
            <v>Diesel</v>
          </cell>
          <cell r="H22" t="str">
            <v>Bella Vista</v>
          </cell>
          <cell r="J22">
            <v>1.774</v>
          </cell>
          <cell r="L22">
            <v>1.774</v>
          </cell>
          <cell r="O22">
            <v>1.4260000000000002</v>
          </cell>
          <cell r="Q22">
            <v>1.4260000000000002</v>
          </cell>
          <cell r="S22" t="str">
            <v>33°</v>
          </cell>
          <cell r="U22">
            <v>1.111</v>
          </cell>
          <cell r="W22">
            <v>1.111</v>
          </cell>
        </row>
        <row r="23">
          <cell r="A23">
            <v>12</v>
          </cell>
          <cell r="B23" t="str">
            <v>Beni</v>
          </cell>
          <cell r="C23" t="str">
            <v>Itenez</v>
          </cell>
          <cell r="D23" t="str">
            <v>Huacaraje</v>
          </cell>
          <cell r="E23" t="str">
            <v>ENDE DELBENI S.A.M.</v>
          </cell>
          <cell r="F23" t="str">
            <v>Diesel</v>
          </cell>
          <cell r="H23" t="str">
            <v>Huacaraje</v>
          </cell>
          <cell r="J23">
            <v>0.58000000000000007</v>
          </cell>
          <cell r="L23">
            <v>0.58000000000000007</v>
          </cell>
          <cell r="O23">
            <v>0.46400000000000002</v>
          </cell>
          <cell r="Q23">
            <v>0.46400000000000002</v>
          </cell>
          <cell r="S23" t="str">
            <v>33°</v>
          </cell>
          <cell r="U23">
            <v>0.39800000000000002</v>
          </cell>
          <cell r="W23">
            <v>0.39800000000000002</v>
          </cell>
        </row>
        <row r="24">
          <cell r="A24">
            <v>13</v>
          </cell>
          <cell r="B24" t="str">
            <v>Beni</v>
          </cell>
          <cell r="C24" t="str">
            <v>Itenez</v>
          </cell>
          <cell r="D24" t="str">
            <v>El Carmen</v>
          </cell>
          <cell r="E24" t="str">
            <v>ENDE DELBENI S.A.M.</v>
          </cell>
          <cell r="F24" t="str">
            <v>Diesel</v>
          </cell>
          <cell r="H24" t="str">
            <v>El Carmen de Iténez</v>
          </cell>
          <cell r="J24">
            <v>0.16</v>
          </cell>
          <cell r="L24">
            <v>0.16</v>
          </cell>
          <cell r="O24">
            <v>0.128</v>
          </cell>
          <cell r="Q24">
            <v>0.128</v>
          </cell>
          <cell r="S24" t="str">
            <v>32°</v>
          </cell>
          <cell r="U24">
            <v>9.6000000000000002E-2</v>
          </cell>
          <cell r="W24">
            <v>9.6000000000000002E-2</v>
          </cell>
        </row>
        <row r="25">
          <cell r="A25">
            <v>14</v>
          </cell>
          <cell r="B25" t="str">
            <v>Beni</v>
          </cell>
          <cell r="C25" t="str">
            <v>Yacuma</v>
          </cell>
          <cell r="D25" t="str">
            <v>Exaltación</v>
          </cell>
          <cell r="E25" t="str">
            <v>ENDE DELBENI S.A.M.</v>
          </cell>
          <cell r="F25" t="str">
            <v>Diesel</v>
          </cell>
          <cell r="H25" t="str">
            <v>Exaltación</v>
          </cell>
          <cell r="J25">
            <v>0.35</v>
          </cell>
          <cell r="L25">
            <v>0.35</v>
          </cell>
          <cell r="O25">
            <v>0.28000000000000003</v>
          </cell>
          <cell r="Q25">
            <v>0.28000000000000003</v>
          </cell>
          <cell r="S25" t="str">
            <v>36°</v>
          </cell>
          <cell r="U25">
            <v>0.23</v>
          </cell>
          <cell r="W25">
            <v>0.23</v>
          </cell>
        </row>
        <row r="26">
          <cell r="H26" t="str">
            <v>Total Beni</v>
          </cell>
          <cell r="J26">
            <v>51.758999999999986</v>
          </cell>
          <cell r="K26">
            <v>0</v>
          </cell>
          <cell r="L26">
            <v>51.758999999999986</v>
          </cell>
          <cell r="O26">
            <v>39.284400000000005</v>
          </cell>
          <cell r="P26">
            <v>0</v>
          </cell>
          <cell r="Q26">
            <v>39.284400000000005</v>
          </cell>
          <cell r="U26">
            <v>35.925719999999984</v>
          </cell>
          <cell r="V26">
            <v>0</v>
          </cell>
          <cell r="W26">
            <v>35.925719999999984</v>
          </cell>
        </row>
        <row r="27">
          <cell r="A27">
            <v>15</v>
          </cell>
          <cell r="B27" t="str">
            <v>Santa Cruz</v>
          </cell>
          <cell r="C27" t="str">
            <v>Angel Sandoval</v>
          </cell>
          <cell r="D27" t="str">
            <v>San Matías</v>
          </cell>
          <cell r="E27" t="str">
            <v>ENDE Guaracachi S.A.</v>
          </cell>
          <cell r="F27" t="str">
            <v>Gas</v>
          </cell>
          <cell r="H27" t="str">
            <v>San Matías</v>
          </cell>
          <cell r="J27">
            <v>10.555999999999999</v>
          </cell>
          <cell r="L27">
            <v>10.555999999999999</v>
          </cell>
          <cell r="O27">
            <v>8.68</v>
          </cell>
          <cell r="Q27">
            <v>8.68</v>
          </cell>
          <cell r="S27" t="str">
            <v>25°</v>
          </cell>
          <cell r="U27">
            <v>7.3220000000000001</v>
          </cell>
          <cell r="W27">
            <v>7.3220000000000001</v>
          </cell>
        </row>
        <row r="28">
          <cell r="A28">
            <v>16</v>
          </cell>
          <cell r="B28" t="str">
            <v>Santa Cruz</v>
          </cell>
          <cell r="C28" t="str">
            <v>Cordillera</v>
          </cell>
          <cell r="D28" t="str">
            <v>Camiri</v>
          </cell>
          <cell r="E28" t="str">
            <v>CRE Ltda.</v>
          </cell>
          <cell r="F28" t="str">
            <v>Gas</v>
          </cell>
          <cell r="H28" t="str">
            <v>Cordillera</v>
          </cell>
          <cell r="J28">
            <v>15.83</v>
          </cell>
          <cell r="L28">
            <v>15.83</v>
          </cell>
          <cell r="O28">
            <v>12.673999999999999</v>
          </cell>
          <cell r="Q28">
            <v>12.673999999999999</v>
          </cell>
          <cell r="S28" t="str">
            <v>35,5°</v>
          </cell>
          <cell r="U28">
            <v>11.75</v>
          </cell>
          <cell r="W28">
            <v>11.75</v>
          </cell>
        </row>
        <row r="29">
          <cell r="A29">
            <v>17</v>
          </cell>
          <cell r="B29" t="str">
            <v>Santa Cruz</v>
          </cell>
          <cell r="C29" t="str">
            <v>Guarayos</v>
          </cell>
          <cell r="D29" t="str">
            <v>Las Misiones</v>
          </cell>
          <cell r="E29" t="str">
            <v>CRE Ltda.</v>
          </cell>
          <cell r="F29" t="str">
            <v>Gas/Diesel</v>
          </cell>
          <cell r="H29" t="str">
            <v>Las Misiones</v>
          </cell>
          <cell r="J29">
            <v>27.8</v>
          </cell>
          <cell r="L29">
            <v>27.8</v>
          </cell>
          <cell r="O29">
            <v>21.349999999999994</v>
          </cell>
          <cell r="Q29">
            <v>21.349999999999994</v>
          </cell>
          <cell r="S29" t="str">
            <v>32°</v>
          </cell>
          <cell r="U29">
            <v>19.05</v>
          </cell>
          <cell r="W29">
            <v>19.05</v>
          </cell>
        </row>
        <row r="30">
          <cell r="A30">
            <v>18</v>
          </cell>
          <cell r="B30" t="str">
            <v>Santa Cruz</v>
          </cell>
          <cell r="C30" t="str">
            <v>Chiquitos</v>
          </cell>
          <cell r="D30" t="str">
            <v>Roboré y Santiago de Chiquitos</v>
          </cell>
          <cell r="E30" t="str">
            <v>CRE Ltda.</v>
          </cell>
          <cell r="F30" t="str">
            <v>Gas</v>
          </cell>
          <cell r="H30" t="str">
            <v>Chiquitos</v>
          </cell>
          <cell r="J30">
            <v>9.879999999999999</v>
          </cell>
          <cell r="L30">
            <v>9.879999999999999</v>
          </cell>
          <cell r="O30">
            <v>7.54</v>
          </cell>
          <cell r="Q30">
            <v>7.54</v>
          </cell>
          <cell r="S30" t="str">
            <v>35°</v>
          </cell>
          <cell r="U30">
            <v>7.2</v>
          </cell>
          <cell r="W30">
            <v>7.2</v>
          </cell>
        </row>
        <row r="31">
          <cell r="A31">
            <v>19</v>
          </cell>
          <cell r="B31" t="str">
            <v>Santa Cruz</v>
          </cell>
          <cell r="C31" t="str">
            <v>Jose Miguel de Velasco</v>
          </cell>
          <cell r="D31" t="str">
            <v>San Ignacio de Velasco</v>
          </cell>
          <cell r="E31" t="str">
            <v>CRE Ltda.</v>
          </cell>
          <cell r="F31" t="str">
            <v>Diesel</v>
          </cell>
          <cell r="H31" t="str">
            <v>San Ignacio de Velasco</v>
          </cell>
          <cell r="J31">
            <v>9.8000000000000007</v>
          </cell>
          <cell r="L31">
            <v>9.8000000000000007</v>
          </cell>
          <cell r="O31">
            <v>7.84</v>
          </cell>
          <cell r="Q31">
            <v>7.84</v>
          </cell>
          <cell r="S31" t="str">
            <v>30°</v>
          </cell>
          <cell r="U31">
            <v>6.7919999999999998</v>
          </cell>
          <cell r="W31">
            <v>6.7919999999999998</v>
          </cell>
        </row>
        <row r="32">
          <cell r="A32">
            <v>20</v>
          </cell>
          <cell r="B32" t="str">
            <v>Santa Cruz</v>
          </cell>
          <cell r="C32" t="str">
            <v>Vallegrande</v>
          </cell>
          <cell r="D32" t="str">
            <v>Valles Cruceños</v>
          </cell>
          <cell r="E32" t="str">
            <v>CRE Ltda.</v>
          </cell>
          <cell r="F32" t="str">
            <v>Gas</v>
          </cell>
          <cell r="H32" t="str">
            <v>Valles</v>
          </cell>
          <cell r="J32">
            <v>14.547500000000001</v>
          </cell>
          <cell r="L32">
            <v>14.547500000000001</v>
          </cell>
          <cell r="O32">
            <v>11.637999999999998</v>
          </cell>
          <cell r="Q32">
            <v>11.637999999999998</v>
          </cell>
          <cell r="S32" t="str">
            <v>35°</v>
          </cell>
          <cell r="U32">
            <v>9.56</v>
          </cell>
          <cell r="W32">
            <v>9.56</v>
          </cell>
        </row>
        <row r="33">
          <cell r="A33">
            <v>21</v>
          </cell>
          <cell r="B33" t="str">
            <v>Santa Cruz</v>
          </cell>
          <cell r="C33" t="str">
            <v>Cordillera</v>
          </cell>
          <cell r="D33" t="str">
            <v>Charagua</v>
          </cell>
          <cell r="E33" t="str">
            <v>CRE Ltda.</v>
          </cell>
          <cell r="F33" t="str">
            <v>Gas</v>
          </cell>
          <cell r="H33" t="str">
            <v>Charagua</v>
          </cell>
          <cell r="J33">
            <v>3.13</v>
          </cell>
          <cell r="L33">
            <v>3.13</v>
          </cell>
          <cell r="O33">
            <v>2.5539999999999998</v>
          </cell>
          <cell r="Q33">
            <v>2.5539999999999998</v>
          </cell>
          <cell r="S33" t="str">
            <v>35°</v>
          </cell>
          <cell r="U33">
            <v>2.19</v>
          </cell>
          <cell r="W33">
            <v>2.19</v>
          </cell>
        </row>
        <row r="34">
          <cell r="A34">
            <v>22</v>
          </cell>
          <cell r="B34" t="str">
            <v>Santa Cruz</v>
          </cell>
          <cell r="C34" t="str">
            <v>German Bush</v>
          </cell>
          <cell r="D34" t="str">
            <v>German Busch</v>
          </cell>
          <cell r="E34" t="str">
            <v>CRE Ltda.</v>
          </cell>
          <cell r="F34" t="str">
            <v>Gas</v>
          </cell>
          <cell r="H34" t="str">
            <v>German Busch</v>
          </cell>
          <cell r="J34">
            <v>28.984999999999999</v>
          </cell>
          <cell r="L34">
            <v>28.984999999999999</v>
          </cell>
          <cell r="O34">
            <v>23.199999999999996</v>
          </cell>
          <cell r="Q34">
            <v>23.199999999999996</v>
          </cell>
          <cell r="S34" t="str">
            <v>33,5°</v>
          </cell>
          <cell r="U34">
            <v>19.099999999999998</v>
          </cell>
          <cell r="W34">
            <v>19.099999999999998</v>
          </cell>
        </row>
        <row r="35">
          <cell r="A35">
            <v>23</v>
          </cell>
          <cell r="B35" t="str">
            <v>Santa Cruz</v>
          </cell>
          <cell r="C35" t="str">
            <v>Cordillera</v>
          </cell>
          <cell r="D35" t="str">
            <v>El Espino</v>
          </cell>
          <cell r="E35" t="str">
            <v>CRE Ltda.</v>
          </cell>
          <cell r="F35" t="str">
            <v>Solar/Diesel</v>
          </cell>
          <cell r="H35" t="str">
            <v>(1) El Espino</v>
          </cell>
          <cell r="J35">
            <v>0.08</v>
          </cell>
          <cell r="K35">
            <v>0.06</v>
          </cell>
          <cell r="L35">
            <v>0.14000000000000001</v>
          </cell>
          <cell r="O35">
            <v>6.4000000000000001E-2</v>
          </cell>
          <cell r="P35">
            <v>0.06</v>
          </cell>
          <cell r="Q35">
            <v>0.124</v>
          </cell>
          <cell r="S35" t="str">
            <v>35,5°</v>
          </cell>
          <cell r="U35">
            <v>6.5000000000000002E-2</v>
          </cell>
          <cell r="V35">
            <v>5.8999999999999997E-2</v>
          </cell>
          <cell r="W35">
            <v>0.124</v>
          </cell>
        </row>
        <row r="36">
          <cell r="H36" t="str">
            <v>Total Santa Cruz</v>
          </cell>
          <cell r="J36">
            <v>120.60849999999999</v>
          </cell>
          <cell r="K36">
            <v>0.06</v>
          </cell>
          <cell r="L36">
            <v>120.66849999999999</v>
          </cell>
          <cell r="O36">
            <v>95.539999999999964</v>
          </cell>
          <cell r="P36">
            <v>0.06</v>
          </cell>
          <cell r="Q36">
            <v>95.599999999999966</v>
          </cell>
          <cell r="U36">
            <v>83.028999999999996</v>
          </cell>
          <cell r="V36">
            <v>5.8999999999999997E-2</v>
          </cell>
          <cell r="W36">
            <v>83.087999999999994</v>
          </cell>
        </row>
        <row r="37">
          <cell r="A37">
            <v>24</v>
          </cell>
          <cell r="B37" t="str">
            <v>Tarija</v>
          </cell>
          <cell r="C37" t="str">
            <v>Aniceto Arce</v>
          </cell>
          <cell r="D37" t="str">
            <v>Bermejo</v>
          </cell>
          <cell r="E37" t="str">
            <v>SETAR</v>
          </cell>
          <cell r="F37" t="str">
            <v>Gas</v>
          </cell>
          <cell r="H37" t="str">
            <v xml:space="preserve">Bermejo </v>
          </cell>
          <cell r="J37">
            <v>18.055999999999997</v>
          </cell>
          <cell r="L37">
            <v>18.055999999999997</v>
          </cell>
          <cell r="O37">
            <v>14.443999999999999</v>
          </cell>
          <cell r="Q37">
            <v>14.443999999999999</v>
          </cell>
          <cell r="S37" t="str">
            <v>30°</v>
          </cell>
          <cell r="U37">
            <v>11.55</v>
          </cell>
          <cell r="W37">
            <v>11.55</v>
          </cell>
        </row>
        <row r="38">
          <cell r="A38">
            <v>25</v>
          </cell>
          <cell r="B38" t="str">
            <v>Tarija</v>
          </cell>
          <cell r="C38" t="str">
            <v>Burnet O'Connor</v>
          </cell>
          <cell r="D38" t="str">
            <v>Entre Rios</v>
          </cell>
          <cell r="E38" t="str">
            <v>SETAR</v>
          </cell>
          <cell r="F38" t="str">
            <v>Gas</v>
          </cell>
          <cell r="H38" t="str">
            <v xml:space="preserve">Entre Ríos </v>
          </cell>
          <cell r="J38">
            <v>2.9739999999999998</v>
          </cell>
          <cell r="L38">
            <v>2.9739999999999998</v>
          </cell>
          <cell r="O38">
            <v>2.6999999999999997</v>
          </cell>
          <cell r="Q38">
            <v>2.6999999999999997</v>
          </cell>
          <cell r="S38" t="str">
            <v>25°</v>
          </cell>
          <cell r="U38">
            <v>2.2799999999999998</v>
          </cell>
          <cell r="W38">
            <v>2.2799999999999998</v>
          </cell>
        </row>
        <row r="39">
          <cell r="A39">
            <v>26</v>
          </cell>
          <cell r="B39" t="str">
            <v>Tarija</v>
          </cell>
          <cell r="C39" t="str">
            <v>Eustaquio Mendez</v>
          </cell>
          <cell r="D39" t="str">
            <v>El Puente</v>
          </cell>
          <cell r="E39" t="str">
            <v>Gas &amp; Electricidad S.A.</v>
          </cell>
          <cell r="F39" t="str">
            <v>Gas</v>
          </cell>
          <cell r="H39" t="str">
            <v>El Puente</v>
          </cell>
          <cell r="J39">
            <v>2.2000000000000002</v>
          </cell>
          <cell r="L39">
            <v>2.2000000000000002</v>
          </cell>
          <cell r="O39">
            <v>1.92</v>
          </cell>
          <cell r="Q39">
            <v>1.92</v>
          </cell>
          <cell r="S39" t="str">
            <v>25°</v>
          </cell>
          <cell r="U39">
            <v>1.6</v>
          </cell>
          <cell r="W39">
            <v>1.6</v>
          </cell>
        </row>
        <row r="40">
          <cell r="H40" t="str">
            <v>Total Tarija</v>
          </cell>
          <cell r="J40">
            <v>23.229999999999997</v>
          </cell>
          <cell r="K40">
            <v>0</v>
          </cell>
          <cell r="L40">
            <v>23.229999999999997</v>
          </cell>
          <cell r="O40">
            <v>19.064</v>
          </cell>
          <cell r="P40">
            <v>0</v>
          </cell>
          <cell r="Q40">
            <v>19.064</v>
          </cell>
          <cell r="U40">
            <v>15.43</v>
          </cell>
          <cell r="V40">
            <v>0</v>
          </cell>
          <cell r="W40">
            <v>15.43</v>
          </cell>
        </row>
      </sheetData>
      <sheetData sheetId="32">
        <row r="42">
          <cell r="D42">
            <v>2014</v>
          </cell>
        </row>
      </sheetData>
      <sheetData sheetId="33">
        <row r="43">
          <cell r="D43">
            <v>2014</v>
          </cell>
        </row>
      </sheetData>
      <sheetData sheetId="34"/>
      <sheetData sheetId="35"/>
      <sheetData sheetId="36">
        <row r="42">
          <cell r="D42">
            <v>2014</v>
          </cell>
        </row>
      </sheetData>
      <sheetData sheetId="37">
        <row r="42">
          <cell r="D42">
            <v>2014</v>
          </cell>
        </row>
      </sheetData>
      <sheetData sheetId="38"/>
      <sheetData sheetId="39">
        <row r="42">
          <cell r="D42">
            <v>2014</v>
          </cell>
        </row>
      </sheetData>
      <sheetData sheetId="40"/>
      <sheetData sheetId="41"/>
      <sheetData sheetId="42"/>
      <sheetData sheetId="43">
        <row r="42">
          <cell r="D42">
            <v>2014</v>
          </cell>
        </row>
      </sheetData>
      <sheetData sheetId="44"/>
      <sheetData sheetId="45"/>
      <sheetData sheetId="46"/>
      <sheetData sheetId="47">
        <row r="43">
          <cell r="D43">
            <v>2014</v>
          </cell>
        </row>
      </sheetData>
      <sheetData sheetId="48">
        <row r="46">
          <cell r="D46">
            <v>2014</v>
          </cell>
        </row>
      </sheetData>
      <sheetData sheetId="49">
        <row r="42">
          <cell r="D42">
            <v>2014</v>
          </cell>
        </row>
      </sheetData>
      <sheetData sheetId="50">
        <row r="42">
          <cell r="D42">
            <v>2014</v>
          </cell>
        </row>
      </sheetData>
      <sheetData sheetId="51">
        <row r="44">
          <cell r="D44">
            <v>2014</v>
          </cell>
        </row>
      </sheetData>
      <sheetData sheetId="52">
        <row r="44">
          <cell r="D44">
            <v>2014</v>
          </cell>
        </row>
      </sheetData>
      <sheetData sheetId="53">
        <row r="42">
          <cell r="D42">
            <v>2014</v>
          </cell>
        </row>
      </sheetData>
      <sheetData sheetId="54"/>
      <sheetData sheetId="55">
        <row r="42">
          <cell r="D42">
            <v>2014</v>
          </cell>
        </row>
      </sheetData>
      <sheetData sheetId="56"/>
      <sheetData sheetId="5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tencia Inst y Efect"/>
      <sheetName val="Clasificacion"/>
      <sheetName val="CAP VI-1 (2)"/>
      <sheetName val="AE Sist Aisl Tipo Comb"/>
      <sheetName val="diesel"/>
      <sheetName val="DESCRIPCION 6"/>
      <sheetName val="CAP VI-1"/>
      <sheetName val="CAP VI-2"/>
      <sheetName val="CAP VI-3"/>
      <sheetName val="CAP VI-4"/>
      <sheetName val="CAP VI-5"/>
      <sheetName val="CAP VI-6"/>
      <sheetName val="CAP VI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7">
          <cell r="O7">
            <v>5.3198761000000019</v>
          </cell>
        </row>
        <row r="8">
          <cell r="O8">
            <v>4.8871999999999999E-2</v>
          </cell>
        </row>
        <row r="16">
          <cell r="O16">
            <v>57.831902999999997</v>
          </cell>
        </row>
        <row r="17">
          <cell r="O17">
            <v>2.2131919999999998</v>
          </cell>
        </row>
        <row r="18">
          <cell r="O18">
            <v>27.108353999999995</v>
          </cell>
        </row>
        <row r="19">
          <cell r="O19">
            <v>0.34881999999999996</v>
          </cell>
        </row>
        <row r="20">
          <cell r="O20">
            <v>0.17151299999999997</v>
          </cell>
        </row>
        <row r="21">
          <cell r="O21">
            <v>2.7969472395090601E-2</v>
          </cell>
        </row>
        <row r="23">
          <cell r="O23">
            <v>1.3459519438664254</v>
          </cell>
        </row>
        <row r="24">
          <cell r="O24">
            <v>0.90140105729503861</v>
          </cell>
        </row>
        <row r="25">
          <cell r="O25">
            <v>0.68033414166666661</v>
          </cell>
        </row>
        <row r="26">
          <cell r="O26">
            <v>0.233177</v>
          </cell>
        </row>
        <row r="27">
          <cell r="O27">
            <v>0.21676699999999999</v>
          </cell>
        </row>
        <row r="30">
          <cell r="O30">
            <v>28.138757000000002</v>
          </cell>
        </row>
        <row r="31">
          <cell r="O31">
            <v>7.5071260000000004</v>
          </cell>
        </row>
        <row r="34">
          <cell r="O34">
            <v>4.9756110000000007</v>
          </cell>
        </row>
        <row r="35">
          <cell r="O35">
            <v>33.217416593452008</v>
          </cell>
        </row>
        <row r="36">
          <cell r="O36">
            <v>57.411820999999996</v>
          </cell>
        </row>
        <row r="37">
          <cell r="O37">
            <v>58.424895768660626</v>
          </cell>
        </row>
        <row r="38">
          <cell r="O38">
            <v>22.0879751005</v>
          </cell>
        </row>
        <row r="39">
          <cell r="O39">
            <v>25.906172000000005</v>
          </cell>
        </row>
        <row r="40">
          <cell r="O40">
            <v>34.243890999999998</v>
          </cell>
        </row>
        <row r="41">
          <cell r="O41">
            <v>7.0738999999999996E-2</v>
          </cell>
        </row>
        <row r="44">
          <cell r="O44">
            <v>8.060722724999998</v>
          </cell>
        </row>
      </sheetData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CAP VII-A EMPRESAS SA"/>
      <sheetName val="CAP VII-B VENTAS SA"/>
      <sheetName val="CAP VIIC- TARIFA SA"/>
      <sheetName val="CAP VII-D CONSUMIDORES SA"/>
      <sheetName val="CAP VII-1 SETAR BERMEJO"/>
      <sheetName val="CAP VII-2 SETAR BERMEJO"/>
      <sheetName val="CAP VII-3 SETAR BERMEJO"/>
      <sheetName val="CAP VII-4 SETAR ENTRE RIOS"/>
      <sheetName val="CAP VII-5 SETAR ENTRE RIOS"/>
      <sheetName val="CAP VII-6 SETAR ENTRE RIOS"/>
      <sheetName val="CAP VII-7 CRE VALLES"/>
      <sheetName val="CAP VII-8 CRE VALLES"/>
      <sheetName val="CAP VII-9 CRE VALLES"/>
      <sheetName val="CAP VII-10 CRE CHIQUITOS"/>
      <sheetName val="CAP VII-11 CRE CHIQUITOS"/>
      <sheetName val="CAP VII-12 CRE CHIQUITOS"/>
      <sheetName val="CAP VII-13 CRE G. BUSCH"/>
      <sheetName val="CAP VII-14 CRE G. BUSCH"/>
      <sheetName val="CAP VII-15 CRE G. BUSCH"/>
      <sheetName val="CAP VII-16 CRE CHARAGUA"/>
      <sheetName val="CAP VII-17 CRE CHARAGUA"/>
      <sheetName val="CAP VII-18 CRE CHARAGUA"/>
      <sheetName val="CAP VII-19 CRE MISIONES"/>
      <sheetName val="CAP VII-20 CRE MISIONES"/>
      <sheetName val="CAP VII-21 CRE MISIONES"/>
      <sheetName val="CAP VII-22 CRE S. IGNACIO"/>
      <sheetName val="CAP VII-23 CRE S. IGNACIO"/>
      <sheetName val="CAP VII-24 CRE S. IGNACIO"/>
      <sheetName val="CAP VII-25 CRE CAMIRI"/>
      <sheetName val="CAP VII-26 CRE CAMIRI"/>
      <sheetName val="CAP VII-27 CRE CAMIRI"/>
      <sheetName val="CAP VII-28 CRE EL ESPINO"/>
      <sheetName val="CAP VII-29 CRE EL ESPINO"/>
      <sheetName val="CAP VII-30 CRE EL ESPINO"/>
      <sheetName val="CAP VII-31 CER"/>
      <sheetName val="CAP VII-32 CER"/>
      <sheetName val="CAP VII-33 CER"/>
      <sheetName val="CAP VII-34 ENDE GUAYARAMERÍN"/>
      <sheetName val="CAP VII-35 ENDE GUAYARAMERÍN"/>
      <sheetName val="CAP VII-36 ENDE GUAYARAMERÍN"/>
      <sheetName val="CAP VII-67"/>
      <sheetName val="CAP VII-68"/>
      <sheetName val="CAP VII-69"/>
      <sheetName val="CAP VII-37 ENDE PUERTO USTAREZ"/>
      <sheetName val="CAP VII-38 ENDE PUERTO USTAREZ"/>
      <sheetName val="CAP VII-39 ENDE PUERTO USTAREZ"/>
      <sheetName val="CAP VII-40 ENDE COBIJA"/>
      <sheetName val="CAP VII-41 ENDE COBIJA"/>
      <sheetName val="CAP VII-42 ENDE COBIJA"/>
      <sheetName val="CAP VII-43 ENDE EL SENA"/>
      <sheetName val="CAP VII-44 ENDE EL SENA"/>
      <sheetName val="CAP VII-45 ENDE EL SENA"/>
      <sheetName val="CAP VII-46 ENDE CACHUELA"/>
      <sheetName val="CAP VII-47 ENDE CACHUELA"/>
      <sheetName val="CAP VII-48 ENDE CACHUELA"/>
      <sheetName val="CAP VII-49 ENDE R.YATA"/>
      <sheetName val="CAP VII-50 ENDE R.YATA"/>
      <sheetName val="CAP VII-51 ENDE R.YATA"/>
      <sheetName val="CAP VII-52 ENDE DELBENI BAURES"/>
      <sheetName val="CAP VII-53 ENDE DELBENI BAURES"/>
      <sheetName val="CAP VII-54 ENDE DELBENI BAURES"/>
      <sheetName val="CAP VII-55 ENDE DELBENI B.VISTA"/>
      <sheetName val="CAP VII-56 ENDE DELBENI B.VISTA"/>
      <sheetName val="CAP VII-57 ENDE DELBENI B.VISTA"/>
      <sheetName val="CAP VII-58 ENDE DELBENI CARMEN"/>
      <sheetName val="CAP VII-59 ENDE DELBENI CARMEN"/>
      <sheetName val="CAP VII-60 ENDE DELBENI CARMEN"/>
      <sheetName val="CAP VII-61 ENDE DELBENI EXAL"/>
      <sheetName val="CAP VII-62 ENDE DELBENI EXAL"/>
      <sheetName val="CAP VII-63 ENDE DELBENI EXAL"/>
      <sheetName val="CAP VII-64 ENDE DELBENI HUACARA"/>
      <sheetName val="CAP VII-65 ENDE DELBENI HUACARA"/>
      <sheetName val="CAP VII-66 ENDE DELBENI HUACARA"/>
      <sheetName val="CAP VII-67 EGSA SAN MATIAS"/>
      <sheetName val="CAP VII-68 EGSA SAN MATIAS"/>
      <sheetName val="CAP VII-69 EGSA SAN MATI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F_MENS"/>
      <sheetName val="DIF_MENS_DR"/>
      <sheetName val="NET_GEN"/>
      <sheetName val="SALES_INC"/>
      <sheetName val="COMM_EXPS"/>
      <sheetName val="P.F.Remun"/>
      <sheetName val="AVAILAB"/>
      <sheetName val="AJUSTES_MENS"/>
      <sheetName val="CONTRATOS"/>
      <sheetName val="INCOME98_RPT"/>
      <sheetName val="ACTPLTPCE_RPT"/>
      <sheetName val="MTLYBGETCTRL_RPT"/>
      <sheetName val="MTHLYPLTPCE_RPT"/>
      <sheetName val="Ctract_Dtail_RPT"/>
      <sheetName val="COMM_ADJUST_RPT"/>
      <sheetName val="BUDGET2000"/>
      <sheetName val="CAP_FACTOR"/>
      <sheetName val="Module1"/>
      <sheetName val="Module2"/>
      <sheetName val="Module3"/>
      <sheetName val="Module4"/>
    </sheetNames>
    <sheetDataSet>
      <sheetData sheetId="0"/>
      <sheetData sheetId="1"/>
      <sheetData sheetId="2"/>
      <sheetData sheetId="3">
        <row r="3">
          <cell r="L3">
            <v>1</v>
          </cell>
          <cell r="M3" t="str">
            <v>JAN</v>
          </cell>
          <cell r="N3" t="str">
            <v>JAN1</v>
          </cell>
          <cell r="O3" t="str">
            <v>JAN2</v>
          </cell>
        </row>
        <row r="4">
          <cell r="L4">
            <v>2</v>
          </cell>
          <cell r="M4" t="str">
            <v>FEB</v>
          </cell>
          <cell r="N4" t="str">
            <v>FEB1</v>
          </cell>
          <cell r="O4" t="str">
            <v>FEB2</v>
          </cell>
        </row>
        <row r="5">
          <cell r="L5">
            <v>3</v>
          </cell>
          <cell r="M5" t="str">
            <v>MAR</v>
          </cell>
          <cell r="N5" t="str">
            <v>MAR1</v>
          </cell>
          <cell r="O5" t="str">
            <v>MAR2</v>
          </cell>
        </row>
        <row r="6">
          <cell r="A6">
            <v>6.03</v>
          </cell>
          <cell r="L6">
            <v>4</v>
          </cell>
          <cell r="M6" t="str">
            <v>APR</v>
          </cell>
          <cell r="N6" t="str">
            <v>APR1</v>
          </cell>
          <cell r="O6" t="str">
            <v>APR2</v>
          </cell>
        </row>
        <row r="7">
          <cell r="A7">
            <v>6.06</v>
          </cell>
          <cell r="L7">
            <v>5</v>
          </cell>
          <cell r="M7" t="str">
            <v>MAY</v>
          </cell>
          <cell r="N7" t="str">
            <v>MAY1</v>
          </cell>
          <cell r="O7" t="str">
            <v>MAY2</v>
          </cell>
        </row>
        <row r="8">
          <cell r="A8">
            <v>6.1</v>
          </cell>
          <cell r="L8">
            <v>6</v>
          </cell>
          <cell r="M8" t="str">
            <v>JUN</v>
          </cell>
          <cell r="N8" t="str">
            <v>JUN1</v>
          </cell>
          <cell r="O8" t="str">
            <v>JUN2</v>
          </cell>
        </row>
        <row r="9">
          <cell r="A9">
            <v>6.13</v>
          </cell>
          <cell r="L9">
            <v>7</v>
          </cell>
          <cell r="M9" t="str">
            <v>JUL</v>
          </cell>
          <cell r="N9" t="str">
            <v>JUL1</v>
          </cell>
          <cell r="O9" t="str">
            <v>JUL2</v>
          </cell>
        </row>
        <row r="10">
          <cell r="A10">
            <v>6.16</v>
          </cell>
          <cell r="L10">
            <v>8</v>
          </cell>
          <cell r="M10" t="str">
            <v>AUG</v>
          </cell>
          <cell r="N10" t="str">
            <v>AUG1</v>
          </cell>
          <cell r="O10" t="str">
            <v>AUG2</v>
          </cell>
        </row>
        <row r="11">
          <cell r="A11">
            <v>6.19</v>
          </cell>
          <cell r="L11">
            <v>9</v>
          </cell>
          <cell r="M11" t="str">
            <v>SEP</v>
          </cell>
          <cell r="N11" t="str">
            <v>SEP1</v>
          </cell>
          <cell r="O11" t="str">
            <v>SEP2</v>
          </cell>
        </row>
        <row r="12">
          <cell r="A12">
            <v>6.22</v>
          </cell>
          <cell r="L12">
            <v>10</v>
          </cell>
          <cell r="M12" t="str">
            <v>OCT</v>
          </cell>
          <cell r="N12" t="str">
            <v>OCT1</v>
          </cell>
          <cell r="O12" t="str">
            <v>OCT2</v>
          </cell>
        </row>
        <row r="13">
          <cell r="A13">
            <v>6.25</v>
          </cell>
          <cell r="L13">
            <v>11</v>
          </cell>
          <cell r="M13" t="str">
            <v>NOV</v>
          </cell>
          <cell r="N13" t="str">
            <v>NOV1</v>
          </cell>
          <cell r="O13" t="str">
            <v>NOV2</v>
          </cell>
        </row>
        <row r="14">
          <cell r="A14">
            <v>6.29</v>
          </cell>
          <cell r="L14">
            <v>12</v>
          </cell>
          <cell r="M14" t="str">
            <v>DEC</v>
          </cell>
          <cell r="N14" t="str">
            <v>DEC1</v>
          </cell>
          <cell r="O14" t="str">
            <v>DEC2</v>
          </cell>
        </row>
        <row r="15">
          <cell r="A15">
            <v>6.32</v>
          </cell>
        </row>
        <row r="16">
          <cell r="A16">
            <v>6.36</v>
          </cell>
        </row>
        <row r="17">
          <cell r="A17">
            <v>6.4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rtes Monetarios"/>
      <sheetName val="Hoja1"/>
      <sheetName val="CB"/>
      <sheetName val="Nombres distribuidoras"/>
      <sheetName val="MONTOS COMPENSADOS"/>
      <sheetName val="TOTAL Bs. "/>
      <sheetName val="TOTAL CONS "/>
      <sheetName val="Evolución Anual Importes"/>
      <sheetName val="Evolución Anual Beneficiados"/>
      <sheetName val="Actualiz POR DEPTO"/>
      <sheetName val="ACTUALIZ APORTES"/>
    </sheetNames>
    <sheetDataSet>
      <sheetData sheetId="0"/>
      <sheetData sheetId="1"/>
      <sheetData sheetId="2"/>
      <sheetData sheetId="3">
        <row r="2">
          <cell r="F2" t="str">
            <v>ELECTROPAZ</v>
          </cell>
          <cell r="G2" t="str">
            <v>ELECTROPAZ</v>
          </cell>
        </row>
        <row r="3">
          <cell r="F3" t="str">
            <v>EMPRELPAZ - El Alto</v>
          </cell>
          <cell r="G3" t="str">
            <v>EMPRELPAZ</v>
          </cell>
        </row>
        <row r="4">
          <cell r="F4" t="str">
            <v xml:space="preserve">ELFA - Patacamaya </v>
          </cell>
          <cell r="G4" t="str">
            <v>ELFA-Patacamaya</v>
          </cell>
        </row>
        <row r="5">
          <cell r="F5" t="str">
            <v xml:space="preserve">EDEL - Larecaja </v>
          </cell>
          <cell r="G5" t="str">
            <v>EDEL - Larecaja</v>
          </cell>
        </row>
        <row r="6">
          <cell r="F6" t="str">
            <v>COOPARACA - Araca</v>
          </cell>
          <cell r="G6" t="str">
            <v>COOPARACA-Araca</v>
          </cell>
        </row>
        <row r="7">
          <cell r="F7" t="str">
            <v>COBEE - Zongo y Miguillas</v>
          </cell>
          <cell r="G7" t="str">
            <v>COBEE-Zongo y Miguillas</v>
          </cell>
        </row>
        <row r="8">
          <cell r="F8" t="str">
            <v>SEYSA -Yungas</v>
          </cell>
          <cell r="G8" t="str">
            <v>SEYSA-Yungas</v>
          </cell>
        </row>
        <row r="9">
          <cell r="F9" t="str">
            <v>SESSA - San Buenaventura</v>
          </cell>
          <cell r="G9" t="str">
            <v>SESSA - San Buenaventura</v>
          </cell>
        </row>
        <row r="10">
          <cell r="F10" t="str">
            <v>TOTAL LA PAZ</v>
          </cell>
        </row>
        <row r="11">
          <cell r="F11" t="str">
            <v>ELFEC - Cochabamba</v>
          </cell>
          <cell r="G11" t="str">
            <v>ELFEC</v>
          </cell>
        </row>
        <row r="12">
          <cell r="F12" t="str">
            <v xml:space="preserve">ELEPSA - Punata </v>
          </cell>
          <cell r="G12" t="str">
            <v>ELEPSA-Punata</v>
          </cell>
        </row>
        <row r="13">
          <cell r="F13" t="str">
            <v>TOTAL COCHABAMBA</v>
          </cell>
        </row>
        <row r="14">
          <cell r="F14" t="str">
            <v xml:space="preserve">CRE - Integrada </v>
          </cell>
          <cell r="G14" t="str">
            <v>CRE-Integrada</v>
          </cell>
        </row>
        <row r="15">
          <cell r="F15" t="str">
            <v>CRE-Camiri</v>
          </cell>
          <cell r="G15" t="str">
            <v>CRE-Cordillera -Camiri</v>
          </cell>
        </row>
        <row r="16">
          <cell r="F16" t="str">
            <v>CRE-Valles Cruceños</v>
          </cell>
          <cell r="G16" t="str">
            <v>CRE-Valles Cruceños</v>
          </cell>
        </row>
        <row r="17">
          <cell r="F17" t="str">
            <v>CRE-German Busch</v>
          </cell>
          <cell r="G17" t="str">
            <v>CRE-German Busch</v>
          </cell>
        </row>
        <row r="18">
          <cell r="F18" t="str">
            <v>CRE-Roboré</v>
          </cell>
          <cell r="G18" t="str">
            <v>CRE-Roboré</v>
          </cell>
        </row>
        <row r="19">
          <cell r="F19" t="str">
            <v>CRE-Las Misiones</v>
          </cell>
          <cell r="G19" t="str">
            <v>CRE-Las Misiones</v>
          </cell>
        </row>
        <row r="20">
          <cell r="F20" t="str">
            <v>CRE-Charagua</v>
          </cell>
          <cell r="G20" t="str">
            <v>CRE-Charagua</v>
          </cell>
        </row>
        <row r="21">
          <cell r="F21" t="str">
            <v>CRE-San Ignacio</v>
          </cell>
          <cell r="G21" t="str">
            <v>CRE-San Ignacio</v>
          </cell>
        </row>
        <row r="22">
          <cell r="F22" t="str">
            <v>TOTAL SANTA CRUZ</v>
          </cell>
        </row>
        <row r="23">
          <cell r="F23" t="str">
            <v>CER - Riberalta</v>
          </cell>
          <cell r="G23" t="str">
            <v>CER - Riberalta</v>
          </cell>
        </row>
        <row r="24">
          <cell r="F24" t="str">
            <v>COSERELEC - Trinidad</v>
          </cell>
          <cell r="G24" t="str">
            <v>COSERELEC - Trinidad</v>
          </cell>
        </row>
        <row r="25">
          <cell r="F25" t="str">
            <v>COSEGUA - Guayaramerín</v>
          </cell>
          <cell r="G25" t="str">
            <v>COSEGUA-Guayaramerín</v>
          </cell>
        </row>
        <row r="26">
          <cell r="F26" t="str">
            <v>COSEM - San Borja Maniqui</v>
          </cell>
          <cell r="G26" t="str">
            <v>COSEM - San Borja-Maniqui</v>
          </cell>
        </row>
        <row r="27">
          <cell r="F27" t="str">
            <v>SANTA ROSA - Santa Rosa</v>
          </cell>
          <cell r="G27" t="str">
            <v>SANTA ROSA</v>
          </cell>
        </row>
        <row r="28">
          <cell r="F28" t="str">
            <v>YUCUMO - Yucumo</v>
          </cell>
          <cell r="G28" t="str">
            <v>YUCUMO</v>
          </cell>
        </row>
        <row r="29">
          <cell r="F29" t="str">
            <v xml:space="preserve">Cooperativa de Luz Eléctrica Rurrenabaque </v>
          </cell>
          <cell r="G29" t="str">
            <v>Rurrenabaque - Beni</v>
          </cell>
        </row>
        <row r="30">
          <cell r="F30" t="str">
            <v>Cooperativa de Servicios Públicos MAGDALENA</v>
          </cell>
          <cell r="G30" t="str">
            <v>MAGDALENA - Beni</v>
          </cell>
        </row>
        <row r="31">
          <cell r="F31" t="str">
            <v xml:space="preserve">COSEY - Santa Ana de Yacuma </v>
          </cell>
          <cell r="G31" t="str">
            <v>COSEY - Santa Ana de Yacuma - Beni</v>
          </cell>
        </row>
        <row r="32">
          <cell r="F32" t="str">
            <v>MOXOS ISIRERI</v>
          </cell>
          <cell r="G32" t="str">
            <v>MOXOS</v>
          </cell>
        </row>
        <row r="33">
          <cell r="F33" t="str">
            <v>Cooperativa de Servicios Eléctricos REYES</v>
          </cell>
          <cell r="G33" t="str">
            <v>REYES - Beni</v>
          </cell>
        </row>
        <row r="34">
          <cell r="F34" t="str">
            <v>TOTAL BENI</v>
          </cell>
        </row>
        <row r="35">
          <cell r="F35" t="str">
            <v>CESSA - Sucre</v>
          </cell>
          <cell r="G35" t="str">
            <v>CESSA</v>
          </cell>
        </row>
        <row r="36">
          <cell r="F36" t="str">
            <v>COSERMO - Monteagudo</v>
          </cell>
          <cell r="G36" t="str">
            <v>COSERMO-Monteagudo</v>
          </cell>
        </row>
        <row r="37">
          <cell r="F37" t="str">
            <v>COSERCA - Camargo</v>
          </cell>
          <cell r="G37" t="str">
            <v>COSERCA-Camargo</v>
          </cell>
        </row>
        <row r="38">
          <cell r="F38" t="str">
            <v>TOTAL CHUQUISACA</v>
          </cell>
        </row>
        <row r="39">
          <cell r="F39" t="str">
            <v>ELFEO - Oruro</v>
          </cell>
          <cell r="G39" t="str">
            <v>ELFEO</v>
          </cell>
        </row>
        <row r="40">
          <cell r="F40" t="str">
            <v>VINTO - Vinto</v>
          </cell>
          <cell r="G40" t="str">
            <v>Vinto-Oruro</v>
          </cell>
        </row>
        <row r="41">
          <cell r="F41" t="str">
            <v>15 DE NOVIEMBRE - Caracollo</v>
          </cell>
          <cell r="G41" t="str">
            <v>15 de Noviembre-Caracollo</v>
          </cell>
        </row>
        <row r="42">
          <cell r="F42" t="str">
            <v xml:space="preserve">COOPSEL - Eucaliptus </v>
          </cell>
          <cell r="G42" t="str">
            <v>COOPSEL-Eucaliptus</v>
          </cell>
        </row>
        <row r="43">
          <cell r="F43" t="str">
            <v>PARIA - Paria</v>
          </cell>
          <cell r="G43" t="str">
            <v>Paria - Oruro</v>
          </cell>
        </row>
        <row r="44">
          <cell r="F44" t="str">
            <v>Tte. Bullain - Sepulturas</v>
          </cell>
          <cell r="G44" t="str">
            <v>Tte. BULLAIN - Sepulturas - Oruro</v>
          </cell>
        </row>
        <row r="45">
          <cell r="F45" t="str">
            <v>ELFEDECH - Challapata</v>
          </cell>
          <cell r="G45" t="str">
            <v>ELFEDECH-Challapata</v>
          </cell>
        </row>
        <row r="46">
          <cell r="F46" t="str">
            <v>Pazña</v>
          </cell>
          <cell r="G46" t="str">
            <v>Pazña - Oruro</v>
          </cell>
        </row>
        <row r="47">
          <cell r="F47" t="str">
            <v>Quillacas Qaqachaca (EREQQ)</v>
          </cell>
          <cell r="G47" t="str">
            <v>Quillacas Qaqachaca - Oruro</v>
          </cell>
        </row>
        <row r="48">
          <cell r="F48" t="str">
            <v>EDEAM - Empresa Desarrollo de Ayllus y Markas</v>
          </cell>
          <cell r="G48" t="str">
            <v>EDEAM - Empresa para el Desarrollo de Ayllus y Markas</v>
          </cell>
        </row>
        <row r="49">
          <cell r="F49" t="str">
            <v>ERDEA - Empresa Rural Eduardo Avaroa</v>
          </cell>
          <cell r="G49" t="str">
            <v>ERDEA - Empresa Rural de Electricidad Eduardo Avaroa</v>
          </cell>
        </row>
        <row r="50">
          <cell r="F50" t="str">
            <v>EMDECA - Caracollo</v>
          </cell>
          <cell r="G50" t="str">
            <v>EMDECA - Caracollo</v>
          </cell>
        </row>
        <row r="51">
          <cell r="F51" t="str">
            <v>TOTAL ORURO</v>
          </cell>
        </row>
        <row r="52">
          <cell r="F52" t="str">
            <v xml:space="preserve">ENDE - Cobija </v>
          </cell>
          <cell r="G52" t="str">
            <v>ENDE - Cobija</v>
          </cell>
        </row>
        <row r="53">
          <cell r="F53" t="str">
            <v>TOTAL PANDO</v>
          </cell>
        </row>
        <row r="54">
          <cell r="F54" t="str">
            <v>SEPSA - Potosí</v>
          </cell>
          <cell r="G54" t="str">
            <v>SEPSA - Potosí</v>
          </cell>
        </row>
        <row r="55">
          <cell r="F55" t="str">
            <v xml:space="preserve">SEPSA - Villazón </v>
          </cell>
          <cell r="G55" t="str">
            <v>SEPSA-Villazón</v>
          </cell>
        </row>
        <row r="56">
          <cell r="F56" t="str">
            <v xml:space="preserve">COOPELECT - Tupiza </v>
          </cell>
          <cell r="G56" t="str">
            <v>COOPELECT-Tupiza</v>
          </cell>
        </row>
        <row r="57">
          <cell r="F57" t="str">
            <v>HAM Uncía</v>
          </cell>
          <cell r="G57" t="str">
            <v>HAM Uncía - Potosí</v>
          </cell>
        </row>
        <row r="58">
          <cell r="F58" t="str">
            <v>HAM Llallagua</v>
          </cell>
          <cell r="G58" t="str">
            <v>HAM - Llallagua - Potosí</v>
          </cell>
        </row>
        <row r="59">
          <cell r="F59" t="str">
            <v xml:space="preserve">COSEAL - Atocha </v>
          </cell>
          <cell r="G59" t="str">
            <v xml:space="preserve">COSEAL - Atocha </v>
          </cell>
        </row>
        <row r="60">
          <cell r="F60" t="str">
            <v>COSEU - Uyuni</v>
          </cell>
          <cell r="G60" t="str">
            <v>COSEU - Uyuni</v>
          </cell>
        </row>
        <row r="61">
          <cell r="F61" t="str">
            <v>TOTAL POTOSÍ</v>
          </cell>
        </row>
        <row r="62">
          <cell r="F62" t="str">
            <v>SETAR - Tarija</v>
          </cell>
          <cell r="G62" t="str">
            <v>SETAR-Central</v>
          </cell>
        </row>
        <row r="63">
          <cell r="F63" t="str">
            <v>SETAR - Bermejo</v>
          </cell>
          <cell r="G63" t="str">
            <v>SETAR-Bermejo</v>
          </cell>
        </row>
        <row r="64">
          <cell r="F64" t="str">
            <v>SETAR - Carapari</v>
          </cell>
          <cell r="G64" t="str">
            <v>SETAR-Carapari</v>
          </cell>
        </row>
        <row r="65">
          <cell r="F65" t="str">
            <v>SETAR - El Puente</v>
          </cell>
          <cell r="G65" t="str">
            <v>SETAR-El Puente</v>
          </cell>
        </row>
        <row r="66">
          <cell r="F66" t="str">
            <v>SETAR - Entre Ríos</v>
          </cell>
          <cell r="G66" t="str">
            <v>SETAR-Entre Rios</v>
          </cell>
        </row>
        <row r="67">
          <cell r="F67" t="str">
            <v>SETAR - Machareti</v>
          </cell>
          <cell r="G67" t="str">
            <v>SETAR-Machareti</v>
          </cell>
        </row>
        <row r="68">
          <cell r="F68" t="str">
            <v>SETAR - Villamontes</v>
          </cell>
          <cell r="G68" t="str">
            <v>SETAR-Villamontes</v>
          </cell>
        </row>
        <row r="69">
          <cell r="F69" t="str">
            <v>SETAR - Yacuiba</v>
          </cell>
          <cell r="G69" t="str">
            <v>SETAR-Yacuiba</v>
          </cell>
        </row>
        <row r="70">
          <cell r="F70" t="str">
            <v>SETAR - Iscayachi</v>
          </cell>
          <cell r="G70" t="str">
            <v>SETAR-Iscayachi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FactEstab"/>
      <sheetName val="FONDO"/>
      <sheetName val="DETALLE"/>
      <sheetName val="resume"/>
      <sheetName val="RESUMEN"/>
      <sheetName val="XEMPRESA"/>
      <sheetName val="Hoja5"/>
      <sheetName val="FondoEstabiliza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Mes</v>
          </cell>
          <cell r="B1" t="str">
            <v>Fecha</v>
          </cell>
          <cell r="C1" t="str">
            <v>NoGen</v>
          </cell>
          <cell r="D1" t="str">
            <v>Tipo Acreedor</v>
          </cell>
          <cell r="E1" t="str">
            <v>Acreedor</v>
          </cell>
          <cell r="F1" t="str">
            <v>NoD</v>
          </cell>
          <cell r="G1" t="str">
            <v>Deudor</v>
          </cell>
          <cell r="H1" t="str">
            <v>Fondo-Spot</v>
          </cell>
          <cell r="I1" t="str">
            <v>Nodo-Spot</v>
          </cell>
          <cell r="J1" t="str">
            <v>Fondo-Nodo</v>
          </cell>
          <cell r="K1">
            <v>9.4887929345830457E-3</v>
          </cell>
          <cell r="L1" t="str">
            <v>FONDO-SPOT_ac</v>
          </cell>
          <cell r="M1" t="str">
            <v>NODO-SPOT_ac</v>
          </cell>
          <cell r="N1" t="str">
            <v>FONDO-NODO_ac</v>
          </cell>
        </row>
        <row r="2">
          <cell r="A2" t="str">
            <v>Feb2</v>
          </cell>
          <cell r="B2" t="str">
            <v>01-Feb-2002</v>
          </cell>
          <cell r="C2">
            <v>1</v>
          </cell>
          <cell r="D2" t="str">
            <v>Generadores y Trans.</v>
          </cell>
          <cell r="E2" t="str">
            <v>CORANI</v>
          </cell>
          <cell r="F2">
            <v>1</v>
          </cell>
          <cell r="G2" t="str">
            <v>CRE</v>
          </cell>
          <cell r="H2">
            <v>302936.76576262031</v>
          </cell>
          <cell r="I2">
            <v>-153216.11667285088</v>
          </cell>
          <cell r="J2">
            <v>456152.88243547117</v>
          </cell>
          <cell r="K2">
            <v>11</v>
          </cell>
          <cell r="L2">
            <v>336099.99440194067</v>
          </cell>
          <cell r="M2">
            <v>-169989.05968509684</v>
          </cell>
          <cell r="N2">
            <v>506089.05408703745</v>
          </cell>
        </row>
        <row r="3">
          <cell r="A3" t="str">
            <v>Feb2</v>
          </cell>
          <cell r="B3" t="str">
            <v>01-Feb-2002</v>
          </cell>
          <cell r="C3">
            <v>1</v>
          </cell>
          <cell r="D3" t="str">
            <v>Generadores y Trans.</v>
          </cell>
          <cell r="E3" t="str">
            <v>CORANI</v>
          </cell>
          <cell r="F3">
            <v>2</v>
          </cell>
          <cell r="G3" t="str">
            <v>ELECTROPAZ</v>
          </cell>
          <cell r="H3">
            <v>7895.5478144354165</v>
          </cell>
          <cell r="I3">
            <v>7895.5478144354165</v>
          </cell>
          <cell r="J3">
            <v>0</v>
          </cell>
          <cell r="K3">
            <v>11</v>
          </cell>
          <cell r="L3">
            <v>8759.8927437926723</v>
          </cell>
          <cell r="M3">
            <v>8759.8927437926723</v>
          </cell>
          <cell r="N3">
            <v>0</v>
          </cell>
        </row>
        <row r="4">
          <cell r="A4" t="str">
            <v>Feb2</v>
          </cell>
          <cell r="B4" t="str">
            <v>01-Feb-2002</v>
          </cell>
          <cell r="C4">
            <v>1</v>
          </cell>
          <cell r="D4" t="str">
            <v>Generadores y Trans.</v>
          </cell>
          <cell r="E4" t="str">
            <v>CORANI</v>
          </cell>
          <cell r="F4">
            <v>3</v>
          </cell>
          <cell r="G4" t="str">
            <v>ELFEC</v>
          </cell>
          <cell r="H4">
            <v>358514.62507388426</v>
          </cell>
          <cell r="I4">
            <v>-156621.68747215279</v>
          </cell>
          <cell r="J4">
            <v>515136.31254603702</v>
          </cell>
          <cell r="K4">
            <v>11</v>
          </cell>
          <cell r="L4">
            <v>397762.09789856605</v>
          </cell>
          <cell r="M4">
            <v>-173767.44664878977</v>
          </cell>
          <cell r="N4">
            <v>571529.54454735573</v>
          </cell>
        </row>
        <row r="5">
          <cell r="A5" t="str">
            <v>Feb2</v>
          </cell>
          <cell r="B5" t="str">
            <v>01-Feb-2002</v>
          </cell>
          <cell r="C5">
            <v>1</v>
          </cell>
          <cell r="D5" t="str">
            <v>Generadores y Trans.</v>
          </cell>
          <cell r="E5" t="str">
            <v>CORANI</v>
          </cell>
          <cell r="F5">
            <v>4</v>
          </cell>
          <cell r="G5" t="str">
            <v>ELFEO</v>
          </cell>
          <cell r="H5">
            <v>-26717.003156632814</v>
          </cell>
          <cell r="I5">
            <v>-26717.003156632814</v>
          </cell>
          <cell r="J5">
            <v>0</v>
          </cell>
          <cell r="K5">
            <v>11</v>
          </cell>
          <cell r="L5">
            <v>-29641.778833861572</v>
          </cell>
          <cell r="M5">
            <v>-29641.778833861572</v>
          </cell>
          <cell r="N5">
            <v>0</v>
          </cell>
        </row>
        <row r="6">
          <cell r="A6" t="str">
            <v>Feb2</v>
          </cell>
          <cell r="B6" t="str">
            <v>01-Feb-2002</v>
          </cell>
          <cell r="C6">
            <v>1</v>
          </cell>
          <cell r="D6" t="str">
            <v>Generadores y Trans.</v>
          </cell>
          <cell r="E6" t="str">
            <v>CORANI</v>
          </cell>
          <cell r="F6">
            <v>5</v>
          </cell>
          <cell r="G6" t="str">
            <v>SEPSA</v>
          </cell>
          <cell r="H6">
            <v>-10938.049088750275</v>
          </cell>
          <cell r="I6">
            <v>-10938.049088750275</v>
          </cell>
          <cell r="J6">
            <v>0</v>
          </cell>
          <cell r="K6">
            <v>11</v>
          </cell>
          <cell r="L6">
            <v>-12135.464073640478</v>
          </cell>
          <cell r="M6">
            <v>-12135.464073640478</v>
          </cell>
          <cell r="N6">
            <v>0</v>
          </cell>
        </row>
        <row r="7">
          <cell r="A7" t="str">
            <v>Feb2</v>
          </cell>
          <cell r="B7" t="str">
            <v>01-Feb-2002</v>
          </cell>
          <cell r="C7">
            <v>1</v>
          </cell>
          <cell r="D7" t="str">
            <v>Generadores y Trans.</v>
          </cell>
          <cell r="E7" t="str">
            <v>CORANI</v>
          </cell>
          <cell r="F7">
            <v>6</v>
          </cell>
          <cell r="G7" t="str">
            <v>CESSA</v>
          </cell>
          <cell r="H7">
            <v>-35931.873368622888</v>
          </cell>
          <cell r="I7">
            <v>-35931.873368622888</v>
          </cell>
          <cell r="J7">
            <v>0</v>
          </cell>
          <cell r="K7">
            <v>11</v>
          </cell>
          <cell r="L7">
            <v>-39865.423424730936</v>
          </cell>
          <cell r="M7">
            <v>-39865.423424730936</v>
          </cell>
          <cell r="N7">
            <v>0</v>
          </cell>
        </row>
        <row r="8">
          <cell r="A8" t="str">
            <v>Feb2</v>
          </cell>
          <cell r="B8" t="str">
            <v>01-Feb-2002</v>
          </cell>
          <cell r="C8">
            <v>2</v>
          </cell>
          <cell r="D8" t="str">
            <v>Generadores y Trans.</v>
          </cell>
          <cell r="E8" t="str">
            <v>GUARACACHI</v>
          </cell>
          <cell r="F8">
            <v>1</v>
          </cell>
          <cell r="G8" t="str">
            <v>CRE</v>
          </cell>
          <cell r="H8">
            <v>477327.50168514077</v>
          </cell>
          <cell r="I8">
            <v>-241417.59751491706</v>
          </cell>
          <cell r="J8">
            <v>718745.0992000578</v>
          </cell>
          <cell r="K8">
            <v>11</v>
          </cell>
          <cell r="L8">
            <v>529581.71069265355</v>
          </cell>
          <cell r="M8">
            <v>-267846.17234896746</v>
          </cell>
          <cell r="N8">
            <v>797427.88304162095</v>
          </cell>
        </row>
        <row r="9">
          <cell r="A9" t="str">
            <v>Feb2</v>
          </cell>
          <cell r="B9" t="str">
            <v>01-Feb-2002</v>
          </cell>
          <cell r="C9">
            <v>2</v>
          </cell>
          <cell r="D9" t="str">
            <v>Generadores y Trans.</v>
          </cell>
          <cell r="E9" t="str">
            <v>GUARACACHI</v>
          </cell>
          <cell r="F9">
            <v>2</v>
          </cell>
          <cell r="G9" t="str">
            <v>ELECTROPAZ</v>
          </cell>
          <cell r="H9">
            <v>12440.755096901028</v>
          </cell>
          <cell r="I9">
            <v>12440.755096901028</v>
          </cell>
          <cell r="J9">
            <v>0</v>
          </cell>
          <cell r="K9">
            <v>11</v>
          </cell>
          <cell r="L9">
            <v>13802.674983665815</v>
          </cell>
          <cell r="M9">
            <v>13802.674983665815</v>
          </cell>
          <cell r="N9">
            <v>0</v>
          </cell>
        </row>
        <row r="10">
          <cell r="A10" t="str">
            <v>Feb2</v>
          </cell>
          <cell r="B10" t="str">
            <v>01-Feb-2002</v>
          </cell>
          <cell r="C10">
            <v>2</v>
          </cell>
          <cell r="D10" t="str">
            <v>Generadores y Trans.</v>
          </cell>
          <cell r="E10" t="str">
            <v>GUARACACHI</v>
          </cell>
          <cell r="F10">
            <v>3</v>
          </cell>
          <cell r="G10" t="str">
            <v>ELFEC</v>
          </cell>
          <cell r="H10">
            <v>564899.7072814788</v>
          </cell>
          <cell r="I10">
            <v>-246783.64345308632</v>
          </cell>
          <cell r="J10">
            <v>811683.35073456517</v>
          </cell>
          <cell r="K10">
            <v>11</v>
          </cell>
          <cell r="L10">
            <v>626740.65981063002</v>
          </cell>
          <cell r="M10">
            <v>-273799.65245970606</v>
          </cell>
          <cell r="N10">
            <v>900540.3122703362</v>
          </cell>
        </row>
        <row r="11">
          <cell r="A11" t="str">
            <v>Feb2</v>
          </cell>
          <cell r="B11" t="str">
            <v>01-Feb-2002</v>
          </cell>
          <cell r="C11">
            <v>2</v>
          </cell>
          <cell r="D11" t="str">
            <v>Generadores y Trans.</v>
          </cell>
          <cell r="E11" t="str">
            <v>GUARACACHI</v>
          </cell>
          <cell r="F11">
            <v>4</v>
          </cell>
          <cell r="G11" t="str">
            <v>ELFEO</v>
          </cell>
          <cell r="H11">
            <v>-42097.103457104182</v>
          </cell>
          <cell r="I11">
            <v>-42097.103457104182</v>
          </cell>
          <cell r="J11">
            <v>0</v>
          </cell>
          <cell r="K11">
            <v>11</v>
          </cell>
          <cell r="L11">
            <v>-46705.576329277865</v>
          </cell>
          <cell r="M11">
            <v>-46705.576329277865</v>
          </cell>
          <cell r="N11">
            <v>0</v>
          </cell>
        </row>
        <row r="12">
          <cell r="A12" t="str">
            <v>Feb2</v>
          </cell>
          <cell r="B12" t="str">
            <v>01-Feb-2002</v>
          </cell>
          <cell r="C12">
            <v>2</v>
          </cell>
          <cell r="D12" t="str">
            <v>Generadores y Trans.</v>
          </cell>
          <cell r="E12" t="str">
            <v>GUARACACHI</v>
          </cell>
          <cell r="F12">
            <v>5</v>
          </cell>
          <cell r="G12" t="str">
            <v>SEPSA</v>
          </cell>
          <cell r="H12">
            <v>-17234.724321754242</v>
          </cell>
          <cell r="I12">
            <v>-17234.724321754242</v>
          </cell>
          <cell r="J12">
            <v>0</v>
          </cell>
          <cell r="K12">
            <v>11</v>
          </cell>
          <cell r="L12">
            <v>-19121.45174415586</v>
          </cell>
          <cell r="M12">
            <v>-19121.45174415586</v>
          </cell>
          <cell r="N12">
            <v>0</v>
          </cell>
        </row>
        <row r="13">
          <cell r="A13" t="str">
            <v>Feb2</v>
          </cell>
          <cell r="B13" t="str">
            <v>01-Feb-2002</v>
          </cell>
          <cell r="C13">
            <v>2</v>
          </cell>
          <cell r="D13" t="str">
            <v>Generadores y Trans.</v>
          </cell>
          <cell r="E13" t="str">
            <v>GUARACACHI</v>
          </cell>
          <cell r="F13">
            <v>6</v>
          </cell>
          <cell r="G13" t="str">
            <v>CESSA</v>
          </cell>
          <cell r="H13">
            <v>-56616.671478401055</v>
          </cell>
          <cell r="I13">
            <v>-56616.671478401055</v>
          </cell>
          <cell r="J13">
            <v>0</v>
          </cell>
          <cell r="K13">
            <v>11</v>
          </cell>
          <cell r="L13">
            <v>-62814.63697231793</v>
          </cell>
          <cell r="M13">
            <v>-62814.63697231793</v>
          </cell>
          <cell r="N13">
            <v>0</v>
          </cell>
        </row>
        <row r="14">
          <cell r="A14" t="str">
            <v>Feb2</v>
          </cell>
          <cell r="B14" t="str">
            <v>01-Feb-2002</v>
          </cell>
          <cell r="C14">
            <v>3</v>
          </cell>
          <cell r="D14" t="str">
            <v>Generadores y Trans.</v>
          </cell>
          <cell r="E14" t="str">
            <v>VALLE HERMOSO</v>
          </cell>
          <cell r="F14">
            <v>1</v>
          </cell>
          <cell r="G14" t="str">
            <v>CRE</v>
          </cell>
          <cell r="H14">
            <v>139854.10831612124</v>
          </cell>
          <cell r="I14">
            <v>-70733.914792406387</v>
          </cell>
          <cell r="J14">
            <v>210588.02310852765</v>
          </cell>
          <cell r="K14">
            <v>11</v>
          </cell>
          <cell r="L14">
            <v>155164.27959414342</v>
          </cell>
          <cell r="M14">
            <v>-78477.32943839526</v>
          </cell>
          <cell r="N14">
            <v>233641.60903253869</v>
          </cell>
        </row>
        <row r="15">
          <cell r="A15" t="str">
            <v>Feb2</v>
          </cell>
          <cell r="B15" t="str">
            <v>01-Feb-2002</v>
          </cell>
          <cell r="C15">
            <v>3</v>
          </cell>
          <cell r="D15" t="str">
            <v>Generadores y Trans.</v>
          </cell>
          <cell r="E15" t="str">
            <v>VALLE HERMOSO</v>
          </cell>
          <cell r="F15">
            <v>2</v>
          </cell>
          <cell r="G15" t="str">
            <v>ELECTROPAZ</v>
          </cell>
          <cell r="H15">
            <v>3645.0669712385784</v>
          </cell>
          <cell r="I15">
            <v>3645.0669712385784</v>
          </cell>
          <cell r="J15">
            <v>0</v>
          </cell>
          <cell r="K15">
            <v>11</v>
          </cell>
          <cell r="L15">
            <v>4044.1013673063785</v>
          </cell>
          <cell r="M15">
            <v>4044.1013673063785</v>
          </cell>
          <cell r="N15">
            <v>0</v>
          </cell>
        </row>
        <row r="16">
          <cell r="A16" t="str">
            <v>Feb2</v>
          </cell>
          <cell r="B16" t="str">
            <v>01-Feb-2002</v>
          </cell>
          <cell r="C16">
            <v>3</v>
          </cell>
          <cell r="D16" t="str">
            <v>Generadores y Trans.</v>
          </cell>
          <cell r="E16" t="str">
            <v>VALLE HERMOSO</v>
          </cell>
          <cell r="F16">
            <v>3</v>
          </cell>
          <cell r="G16" t="str">
            <v>ELFEC</v>
          </cell>
          <cell r="H16">
            <v>165512.24174382931</v>
          </cell>
          <cell r="I16">
            <v>-72306.13421663105</v>
          </cell>
          <cell r="J16">
            <v>237818.37596046034</v>
          </cell>
          <cell r="K16">
            <v>11</v>
          </cell>
          <cell r="L16">
            <v>183631.27164018122</v>
          </cell>
          <cell r="M16">
            <v>-80221.663568160817</v>
          </cell>
          <cell r="N16">
            <v>263852.93520834204</v>
          </cell>
        </row>
        <row r="17">
          <cell r="A17" t="str">
            <v>Feb2</v>
          </cell>
          <cell r="B17" t="str">
            <v>01-Feb-2002</v>
          </cell>
          <cell r="C17">
            <v>3</v>
          </cell>
          <cell r="D17" t="str">
            <v>Generadores y Trans.</v>
          </cell>
          <cell r="E17" t="str">
            <v>VALLE HERMOSO</v>
          </cell>
          <cell r="F17">
            <v>4</v>
          </cell>
          <cell r="G17" t="str">
            <v>ELFEO</v>
          </cell>
          <cell r="H17">
            <v>-12334.199990362898</v>
          </cell>
          <cell r="I17">
            <v>-12334.199990362898</v>
          </cell>
          <cell r="J17">
            <v>0</v>
          </cell>
          <cell r="K17">
            <v>11</v>
          </cell>
          <cell r="L17">
            <v>-13684.455029013541</v>
          </cell>
          <cell r="M17">
            <v>-13684.455029013541</v>
          </cell>
          <cell r="N17">
            <v>0</v>
          </cell>
        </row>
        <row r="18">
          <cell r="A18" t="str">
            <v>Feb2</v>
          </cell>
          <cell r="B18" t="str">
            <v>01-Feb-2002</v>
          </cell>
          <cell r="C18">
            <v>3</v>
          </cell>
          <cell r="D18" t="str">
            <v>Generadores y Trans.</v>
          </cell>
          <cell r="E18" t="str">
            <v>VALLE HERMOSO</v>
          </cell>
          <cell r="F18">
            <v>5</v>
          </cell>
          <cell r="G18" t="str">
            <v>SEPSA</v>
          </cell>
          <cell r="H18">
            <v>-5049.6713337984911</v>
          </cell>
          <cell r="I18">
            <v>-5049.6713337984911</v>
          </cell>
          <cell r="J18">
            <v>0</v>
          </cell>
          <cell r="K18">
            <v>11</v>
          </cell>
          <cell r="L18">
            <v>-5602.4712046712284</v>
          </cell>
          <cell r="M18">
            <v>-5602.4712046712284</v>
          </cell>
          <cell r="N18">
            <v>0</v>
          </cell>
        </row>
        <row r="19">
          <cell r="A19" t="str">
            <v>Feb2</v>
          </cell>
          <cell r="B19" t="str">
            <v>01-Feb-2002</v>
          </cell>
          <cell r="C19">
            <v>3</v>
          </cell>
          <cell r="D19" t="str">
            <v>Generadores y Trans.</v>
          </cell>
          <cell r="E19" t="str">
            <v>VALLE HERMOSO</v>
          </cell>
          <cell r="F19">
            <v>6</v>
          </cell>
          <cell r="G19" t="str">
            <v>CESSA</v>
          </cell>
          <cell r="H19">
            <v>-16588.346737795022</v>
          </cell>
          <cell r="I19">
            <v>-16588.346737795022</v>
          </cell>
          <cell r="J19">
            <v>0</v>
          </cell>
          <cell r="K19">
            <v>11</v>
          </cell>
          <cell r="L19">
            <v>-18404.313625237446</v>
          </cell>
          <cell r="M19">
            <v>-18404.313625237446</v>
          </cell>
          <cell r="N19">
            <v>0</v>
          </cell>
        </row>
        <row r="20">
          <cell r="A20" t="str">
            <v>Feb2</v>
          </cell>
          <cell r="B20" t="str">
            <v>01-Feb-2002</v>
          </cell>
          <cell r="C20">
            <v>4</v>
          </cell>
          <cell r="D20" t="str">
            <v>Generadores y Trans.</v>
          </cell>
          <cell r="E20" t="str">
            <v>COBEE</v>
          </cell>
          <cell r="F20">
            <v>1</v>
          </cell>
          <cell r="G20" t="str">
            <v>CRE</v>
          </cell>
          <cell r="H20">
            <v>18003.864206498813</v>
          </cell>
          <cell r="I20">
            <v>-9105.8018391422938</v>
          </cell>
          <cell r="J20">
            <v>27109.666045641105</v>
          </cell>
          <cell r="K20">
            <v>11</v>
          </cell>
          <cell r="L20">
            <v>19974.791253165884</v>
          </cell>
          <cell r="M20">
            <v>-10102.636236497839</v>
          </cell>
          <cell r="N20">
            <v>30077.427489663722</v>
          </cell>
        </row>
        <row r="21">
          <cell r="A21" t="str">
            <v>Feb2</v>
          </cell>
          <cell r="B21" t="str">
            <v>01-Feb-2002</v>
          </cell>
          <cell r="C21">
            <v>4</v>
          </cell>
          <cell r="D21" t="str">
            <v>Generadores y Trans.</v>
          </cell>
          <cell r="E21" t="str">
            <v>COBEE</v>
          </cell>
          <cell r="F21">
            <v>2</v>
          </cell>
          <cell r="G21" t="str">
            <v>ELECTROPAZ</v>
          </cell>
          <cell r="H21">
            <v>469.24106530668524</v>
          </cell>
          <cell r="I21">
            <v>469.24106530668524</v>
          </cell>
          <cell r="J21">
            <v>0</v>
          </cell>
          <cell r="K21">
            <v>11</v>
          </cell>
          <cell r="L21">
            <v>520.61003234688201</v>
          </cell>
          <cell r="M21">
            <v>520.61003234688201</v>
          </cell>
          <cell r="N21">
            <v>0</v>
          </cell>
        </row>
        <row r="22">
          <cell r="A22" t="str">
            <v>Feb2</v>
          </cell>
          <cell r="B22" t="str">
            <v>01-Feb-2002</v>
          </cell>
          <cell r="C22">
            <v>4</v>
          </cell>
          <cell r="D22" t="str">
            <v>Generadores y Trans.</v>
          </cell>
          <cell r="E22" t="str">
            <v>COBEE</v>
          </cell>
          <cell r="F22">
            <v>3</v>
          </cell>
          <cell r="G22" t="str">
            <v>ELFEC</v>
          </cell>
          <cell r="H22">
            <v>21306.917335124243</v>
          </cell>
          <cell r="I22">
            <v>-9308.1986464822585</v>
          </cell>
          <cell r="J22">
            <v>30615.115981606501</v>
          </cell>
          <cell r="K22">
            <v>11</v>
          </cell>
          <cell r="L22">
            <v>23639.437686046309</v>
          </cell>
          <cell r="M22">
            <v>-10327.189917338404</v>
          </cell>
          <cell r="N22">
            <v>33966.627603384717</v>
          </cell>
        </row>
        <row r="23">
          <cell r="A23" t="str">
            <v>Feb2</v>
          </cell>
          <cell r="B23" t="str">
            <v>01-Feb-2002</v>
          </cell>
          <cell r="C23">
            <v>4</v>
          </cell>
          <cell r="D23" t="str">
            <v>Generadores y Trans.</v>
          </cell>
          <cell r="E23" t="str">
            <v>COBEE</v>
          </cell>
          <cell r="F23">
            <v>4</v>
          </cell>
          <cell r="G23" t="str">
            <v>ELFEO</v>
          </cell>
          <cell r="H23">
            <v>-1587.8207969432597</v>
          </cell>
          <cell r="I23">
            <v>-1587.8207969432597</v>
          </cell>
          <cell r="J23">
            <v>0</v>
          </cell>
          <cell r="K23">
            <v>11</v>
          </cell>
          <cell r="L23">
            <v>-1761.6434229118722</v>
          </cell>
          <cell r="M23">
            <v>-1761.6434229118722</v>
          </cell>
          <cell r="N23">
            <v>0</v>
          </cell>
        </row>
        <row r="24">
          <cell r="A24" t="str">
            <v>Feb2</v>
          </cell>
          <cell r="B24" t="str">
            <v>01-Feb-2002</v>
          </cell>
          <cell r="C24">
            <v>4</v>
          </cell>
          <cell r="D24" t="str">
            <v>Generadores y Trans.</v>
          </cell>
          <cell r="E24" t="str">
            <v>COBEE</v>
          </cell>
          <cell r="F24">
            <v>5</v>
          </cell>
          <cell r="G24" t="str">
            <v>SEPSA</v>
          </cell>
          <cell r="H24">
            <v>-650.06025261453124</v>
          </cell>
          <cell r="I24">
            <v>-650.06025261453124</v>
          </cell>
          <cell r="J24">
            <v>0</v>
          </cell>
          <cell r="K24">
            <v>11</v>
          </cell>
          <cell r="L24">
            <v>-721.22393831811087</v>
          </cell>
          <cell r="M24">
            <v>-721.22393831811087</v>
          </cell>
          <cell r="N24">
            <v>0</v>
          </cell>
        </row>
        <row r="25">
          <cell r="A25" t="str">
            <v>Feb2</v>
          </cell>
          <cell r="B25" t="str">
            <v>01-Feb-2002</v>
          </cell>
          <cell r="C25">
            <v>4</v>
          </cell>
          <cell r="D25" t="str">
            <v>Generadores y Trans.</v>
          </cell>
          <cell r="E25" t="str">
            <v>COBEE</v>
          </cell>
          <cell r="F25">
            <v>6</v>
          </cell>
          <cell r="G25" t="str">
            <v>CESSA</v>
          </cell>
          <cell r="H25">
            <v>-2135.4706391785899</v>
          </cell>
          <cell r="I25">
            <v>-2135.4706391785899</v>
          </cell>
          <cell r="J25">
            <v>0</v>
          </cell>
          <cell r="K25">
            <v>11</v>
          </cell>
          <cell r="L25">
            <v>-2369.2458327618228</v>
          </cell>
          <cell r="M25">
            <v>-2369.2458327618228</v>
          </cell>
          <cell r="N25">
            <v>0</v>
          </cell>
        </row>
        <row r="26">
          <cell r="A26" t="str">
            <v>Feb2</v>
          </cell>
          <cell r="B26" t="str">
            <v>01-Feb-2002</v>
          </cell>
          <cell r="C26">
            <v>5</v>
          </cell>
          <cell r="D26" t="str">
            <v>Generadores y Trans.</v>
          </cell>
          <cell r="E26" t="str">
            <v>CECBB</v>
          </cell>
          <cell r="F26">
            <v>1</v>
          </cell>
          <cell r="G26" t="str">
            <v>CRE</v>
          </cell>
          <cell r="H26">
            <v>170393.61293086561</v>
          </cell>
          <cell r="I26">
            <v>-86179.858735210262</v>
          </cell>
          <cell r="J26">
            <v>256573.47166607587</v>
          </cell>
          <cell r="K26">
            <v>11</v>
          </cell>
          <cell r="L26">
            <v>189047.01846941316</v>
          </cell>
          <cell r="M26">
            <v>-95614.178640703743</v>
          </cell>
          <cell r="N26">
            <v>284661.19711011689</v>
          </cell>
        </row>
        <row r="27">
          <cell r="A27" t="str">
            <v>Feb2</v>
          </cell>
          <cell r="B27" t="str">
            <v>01-Feb-2002</v>
          </cell>
          <cell r="C27">
            <v>5</v>
          </cell>
          <cell r="D27" t="str">
            <v>Generadores y Trans.</v>
          </cell>
          <cell r="E27" t="str">
            <v>CECBB</v>
          </cell>
          <cell r="F27">
            <v>2</v>
          </cell>
          <cell r="G27" t="str">
            <v>ELECTROPAZ</v>
          </cell>
          <cell r="H27">
            <v>4441.0288555871766</v>
          </cell>
          <cell r="I27">
            <v>4441.0288555871766</v>
          </cell>
          <cell r="J27">
            <v>0</v>
          </cell>
          <cell r="K27">
            <v>11</v>
          </cell>
          <cell r="L27">
            <v>4927.1991458155462</v>
          </cell>
          <cell r="M27">
            <v>4927.1991458155462</v>
          </cell>
          <cell r="N27">
            <v>0</v>
          </cell>
        </row>
        <row r="28">
          <cell r="A28" t="str">
            <v>Feb2</v>
          </cell>
          <cell r="B28" t="str">
            <v>01-Feb-2002</v>
          </cell>
          <cell r="C28">
            <v>5</v>
          </cell>
          <cell r="D28" t="str">
            <v>Generadores y Trans.</v>
          </cell>
          <cell r="E28" t="str">
            <v>CECBB</v>
          </cell>
          <cell r="F28">
            <v>3</v>
          </cell>
          <cell r="G28" t="str">
            <v>ELFEC</v>
          </cell>
          <cell r="H28">
            <v>201654.63277825629</v>
          </cell>
          <cell r="I28">
            <v>-88095.398802207666</v>
          </cell>
          <cell r="J28">
            <v>289750.03158046398</v>
          </cell>
          <cell r="K28">
            <v>11</v>
          </cell>
          <cell r="L28">
            <v>223730.25861445407</v>
          </cell>
          <cell r="M28">
            <v>-97739.417563664349</v>
          </cell>
          <cell r="N28">
            <v>321469.67617811845</v>
          </cell>
        </row>
        <row r="29">
          <cell r="A29" t="str">
            <v>Feb2</v>
          </cell>
          <cell r="B29" t="str">
            <v>01-Feb-2002</v>
          </cell>
          <cell r="C29">
            <v>5</v>
          </cell>
          <cell r="D29" t="str">
            <v>Generadores y Trans.</v>
          </cell>
          <cell r="E29" t="str">
            <v>CECBB</v>
          </cell>
          <cell r="F29">
            <v>4</v>
          </cell>
          <cell r="G29" t="str">
            <v>ELFEO</v>
          </cell>
          <cell r="H29">
            <v>-15027.58070016252</v>
          </cell>
          <cell r="I29">
            <v>-15027.58070016252</v>
          </cell>
          <cell r="J29">
            <v>0</v>
          </cell>
          <cell r="K29">
            <v>11</v>
          </cell>
          <cell r="L29">
            <v>-16672.6867123058</v>
          </cell>
          <cell r="M29">
            <v>-16672.6867123058</v>
          </cell>
          <cell r="N29">
            <v>0</v>
          </cell>
        </row>
        <row r="30">
          <cell r="A30" t="str">
            <v>Feb2</v>
          </cell>
          <cell r="B30" t="str">
            <v>01-Feb-2002</v>
          </cell>
          <cell r="C30">
            <v>5</v>
          </cell>
          <cell r="D30" t="str">
            <v>Generadores y Trans.</v>
          </cell>
          <cell r="E30" t="str">
            <v>CECBB</v>
          </cell>
          <cell r="F30">
            <v>5</v>
          </cell>
          <cell r="G30" t="str">
            <v>SEPSA</v>
          </cell>
          <cell r="H30">
            <v>-6152.3522836701995</v>
          </cell>
          <cell r="I30">
            <v>-6152.3522836701995</v>
          </cell>
          <cell r="J30">
            <v>0</v>
          </cell>
          <cell r="K30">
            <v>11</v>
          </cell>
          <cell r="L30">
            <v>-6825.8653349479628</v>
          </cell>
          <cell r="M30">
            <v>-6825.8653349479628</v>
          </cell>
          <cell r="N30">
            <v>0</v>
          </cell>
        </row>
        <row r="31">
          <cell r="A31" t="str">
            <v>Feb2</v>
          </cell>
          <cell r="B31" t="str">
            <v>01-Feb-2002</v>
          </cell>
          <cell r="C31">
            <v>5</v>
          </cell>
          <cell r="D31" t="str">
            <v>Generadores y Trans.</v>
          </cell>
          <cell r="E31" t="str">
            <v>CECBB</v>
          </cell>
          <cell r="F31">
            <v>6</v>
          </cell>
          <cell r="G31" t="str">
            <v>CESSA</v>
          </cell>
          <cell r="H31">
            <v>-20210.692179408867</v>
          </cell>
          <cell r="I31">
            <v>-20210.692179408867</v>
          </cell>
          <cell r="J31">
            <v>0</v>
          </cell>
          <cell r="K31">
            <v>11</v>
          </cell>
          <cell r="L31">
            <v>-22423.206081501114</v>
          </cell>
          <cell r="M31">
            <v>-22423.206081501114</v>
          </cell>
          <cell r="N31">
            <v>0</v>
          </cell>
        </row>
        <row r="32">
          <cell r="A32" t="str">
            <v>Feb2</v>
          </cell>
          <cell r="B32" t="str">
            <v>01-Feb-2002</v>
          </cell>
          <cell r="C32">
            <v>6</v>
          </cell>
          <cell r="D32" t="str">
            <v>Generadores y Trans.</v>
          </cell>
          <cell r="E32" t="str">
            <v>RÍO ELÉCTRICO</v>
          </cell>
          <cell r="F32">
            <v>1</v>
          </cell>
          <cell r="G32" t="str">
            <v>CRE</v>
          </cell>
          <cell r="H32">
            <v>22146.875352565228</v>
          </cell>
          <cell r="I32">
            <v>-11201.209696074526</v>
          </cell>
          <cell r="J32">
            <v>33348.085048639754</v>
          </cell>
          <cell r="K32">
            <v>11</v>
          </cell>
          <cell r="L32">
            <v>24571.347961938664</v>
          </cell>
          <cell r="M32">
            <v>-12427.433516259402</v>
          </cell>
          <cell r="N32">
            <v>36998.781478198063</v>
          </cell>
        </row>
        <row r="33">
          <cell r="A33" t="str">
            <v>Feb2</v>
          </cell>
          <cell r="B33" t="str">
            <v>01-Feb-2002</v>
          </cell>
          <cell r="C33">
            <v>6</v>
          </cell>
          <cell r="D33" t="str">
            <v>Generadores y Trans.</v>
          </cell>
          <cell r="E33" t="str">
            <v>RÍO ELÉCTRICO</v>
          </cell>
          <cell r="F33">
            <v>2</v>
          </cell>
          <cell r="G33" t="str">
            <v>ELECTROPAZ</v>
          </cell>
          <cell r="H33">
            <v>577.221826628798</v>
          </cell>
          <cell r="I33">
            <v>577.221826628798</v>
          </cell>
          <cell r="J33">
            <v>0</v>
          </cell>
          <cell r="K33">
            <v>11</v>
          </cell>
          <cell r="L33">
            <v>640.41171169906033</v>
          </cell>
          <cell r="M33">
            <v>640.41171169906033</v>
          </cell>
          <cell r="N33">
            <v>0</v>
          </cell>
        </row>
        <row r="34">
          <cell r="A34" t="str">
            <v>Feb2</v>
          </cell>
          <cell r="B34" t="str">
            <v>01-Feb-2002</v>
          </cell>
          <cell r="C34">
            <v>6</v>
          </cell>
          <cell r="D34" t="str">
            <v>Generadores y Trans.</v>
          </cell>
          <cell r="E34" t="str">
            <v>RÍO ELÉCTRICO</v>
          </cell>
          <cell r="F34">
            <v>3</v>
          </cell>
          <cell r="G34" t="str">
            <v>ELFEC</v>
          </cell>
          <cell r="H34">
            <v>26210.020079915619</v>
          </cell>
          <cell r="I34">
            <v>-11450.181628572071</v>
          </cell>
          <cell r="J34">
            <v>37660.201708487686</v>
          </cell>
          <cell r="K34">
            <v>11</v>
          </cell>
          <cell r="L34">
            <v>29079.295079809577</v>
          </cell>
          <cell r="M34">
            <v>-12703.661015117154</v>
          </cell>
          <cell r="N34">
            <v>41782.956094926725</v>
          </cell>
        </row>
        <row r="35">
          <cell r="A35" t="str">
            <v>Feb2</v>
          </cell>
          <cell r="B35" t="str">
            <v>01-Feb-2002</v>
          </cell>
          <cell r="C35">
            <v>6</v>
          </cell>
          <cell r="D35" t="str">
            <v>Generadores y Trans.</v>
          </cell>
          <cell r="E35" t="str">
            <v>RÍO ELÉCTRICO</v>
          </cell>
          <cell r="F35">
            <v>4</v>
          </cell>
          <cell r="G35" t="str">
            <v>ELFEO</v>
          </cell>
          <cell r="H35">
            <v>-1953.2067598810061</v>
          </cell>
          <cell r="I35">
            <v>-1953.2067598810061</v>
          </cell>
          <cell r="J35">
            <v>0</v>
          </cell>
          <cell r="K35">
            <v>11</v>
          </cell>
          <cell r="L35">
            <v>-2167.0290808354621</v>
          </cell>
          <cell r="M35">
            <v>-2167.0290808354621</v>
          </cell>
          <cell r="N35">
            <v>0</v>
          </cell>
        </row>
        <row r="36">
          <cell r="A36" t="str">
            <v>Feb2</v>
          </cell>
          <cell r="B36" t="str">
            <v>01-Feb-2002</v>
          </cell>
          <cell r="C36">
            <v>6</v>
          </cell>
          <cell r="D36" t="str">
            <v>Generadores y Trans.</v>
          </cell>
          <cell r="E36" t="str">
            <v>RÍO ELÉCTRICO</v>
          </cell>
          <cell r="F36">
            <v>5</v>
          </cell>
          <cell r="G36" t="str">
            <v>SEPSA</v>
          </cell>
          <cell r="H36">
            <v>-799.65074281743966</v>
          </cell>
          <cell r="I36">
            <v>-799.65074281743966</v>
          </cell>
          <cell r="J36">
            <v>0</v>
          </cell>
          <cell r="K36">
            <v>11</v>
          </cell>
          <cell r="L36">
            <v>-887.19046533641995</v>
          </cell>
          <cell r="M36">
            <v>-887.19046533641995</v>
          </cell>
          <cell r="N36">
            <v>0</v>
          </cell>
        </row>
        <row r="37">
          <cell r="A37" t="str">
            <v>Feb2</v>
          </cell>
          <cell r="B37" t="str">
            <v>01-Feb-2002</v>
          </cell>
          <cell r="C37">
            <v>6</v>
          </cell>
          <cell r="D37" t="str">
            <v>Generadores y Trans.</v>
          </cell>
          <cell r="E37" t="str">
            <v>RÍO ELÉCTRICO</v>
          </cell>
          <cell r="F37">
            <v>6</v>
          </cell>
          <cell r="G37" t="str">
            <v>CESSA</v>
          </cell>
          <cell r="H37">
            <v>-2626.8806253203925</v>
          </cell>
          <cell r="I37">
            <v>-2626.8806253203925</v>
          </cell>
          <cell r="J37">
            <v>0</v>
          </cell>
          <cell r="K37">
            <v>11</v>
          </cell>
          <cell r="L37">
            <v>-2914.4516719260873</v>
          </cell>
          <cell r="M37">
            <v>-2914.4516719260873</v>
          </cell>
          <cell r="N37">
            <v>0</v>
          </cell>
        </row>
        <row r="38">
          <cell r="A38" t="str">
            <v>Feb2</v>
          </cell>
          <cell r="B38" t="str">
            <v>01-Feb-2002</v>
          </cell>
          <cell r="C38">
            <v>7</v>
          </cell>
          <cell r="D38" t="str">
            <v>Generadores y Trans.</v>
          </cell>
          <cell r="E38" t="str">
            <v>HIDROBOL</v>
          </cell>
          <cell r="F38">
            <v>1</v>
          </cell>
          <cell r="G38" t="str">
            <v>CRE</v>
          </cell>
          <cell r="H38">
            <v>2150.3743893062788</v>
          </cell>
          <cell r="I38">
            <v>-1087.5933546489166</v>
          </cell>
          <cell r="J38">
            <v>3237.9677439551951</v>
          </cell>
          <cell r="K38">
            <v>11</v>
          </cell>
          <cell r="L38">
            <v>2385.7811328660346</v>
          </cell>
          <cell r="M38">
            <v>-1206.6548591052301</v>
          </cell>
          <cell r="N38">
            <v>3592.4359919712647</v>
          </cell>
        </row>
        <row r="39">
          <cell r="A39" t="str">
            <v>Feb2</v>
          </cell>
          <cell r="B39" t="str">
            <v>01-Feb-2002</v>
          </cell>
          <cell r="C39">
            <v>7</v>
          </cell>
          <cell r="D39" t="str">
            <v>Generadores y Trans.</v>
          </cell>
          <cell r="E39" t="str">
            <v>HIDROBOL</v>
          </cell>
          <cell r="F39">
            <v>2</v>
          </cell>
          <cell r="G39" t="str">
            <v>ELECTROPAZ</v>
          </cell>
          <cell r="H39">
            <v>56.045966447695093</v>
          </cell>
          <cell r="I39">
            <v>56.045966447695093</v>
          </cell>
          <cell r="J39">
            <v>0</v>
          </cell>
          <cell r="K39">
            <v>11</v>
          </cell>
          <cell r="L39">
            <v>62.181455466129485</v>
          </cell>
          <cell r="M39">
            <v>62.181455466129485</v>
          </cell>
          <cell r="N39">
            <v>0</v>
          </cell>
        </row>
        <row r="40">
          <cell r="A40" t="str">
            <v>Feb2</v>
          </cell>
          <cell r="B40" t="str">
            <v>01-Feb-2002</v>
          </cell>
          <cell r="C40">
            <v>7</v>
          </cell>
          <cell r="D40" t="str">
            <v>Generadores y Trans.</v>
          </cell>
          <cell r="E40" t="str">
            <v>HIDROBOL</v>
          </cell>
          <cell r="F40">
            <v>3</v>
          </cell>
          <cell r="G40" t="str">
            <v>ELFEC</v>
          </cell>
          <cell r="H40">
            <v>2544.8897429463173</v>
          </cell>
          <cell r="I40">
            <v>-1111.7675489212838</v>
          </cell>
          <cell r="J40">
            <v>3656.6572918676011</v>
          </cell>
          <cell r="K40">
            <v>11</v>
          </cell>
          <cell r="L40">
            <v>2823.4850471337354</v>
          </cell>
          <cell r="M40">
            <v>-1233.4754615473275</v>
          </cell>
          <cell r="N40">
            <v>4056.9605086810634</v>
          </cell>
        </row>
        <row r="41">
          <cell r="A41" t="str">
            <v>Feb2</v>
          </cell>
          <cell r="B41" t="str">
            <v>01-Feb-2002</v>
          </cell>
          <cell r="C41">
            <v>7</v>
          </cell>
          <cell r="D41" t="str">
            <v>Generadores y Trans.</v>
          </cell>
          <cell r="E41" t="str">
            <v>HIDROBOL</v>
          </cell>
          <cell r="F41">
            <v>4</v>
          </cell>
          <cell r="G41" t="str">
            <v>ELFEO</v>
          </cell>
          <cell r="H41">
            <v>-189.64868527069763</v>
          </cell>
          <cell r="I41">
            <v>-189.64868527069763</v>
          </cell>
          <cell r="J41">
            <v>0</v>
          </cell>
          <cell r="K41">
            <v>11</v>
          </cell>
          <cell r="L41">
            <v>-210.40999067034318</v>
          </cell>
          <cell r="M41">
            <v>-210.40999067034318</v>
          </cell>
          <cell r="N41">
            <v>0</v>
          </cell>
        </row>
        <row r="42">
          <cell r="A42" t="str">
            <v>Feb2</v>
          </cell>
          <cell r="B42" t="str">
            <v>01-Feb-2002</v>
          </cell>
          <cell r="C42">
            <v>7</v>
          </cell>
          <cell r="D42" t="str">
            <v>Generadores y Trans.</v>
          </cell>
          <cell r="E42" t="str">
            <v>HIDROBOL</v>
          </cell>
          <cell r="F42">
            <v>5</v>
          </cell>
          <cell r="G42" t="str">
            <v>SEPSA</v>
          </cell>
          <cell r="H42">
            <v>-77.64293835451565</v>
          </cell>
          <cell r="I42">
            <v>-77.64293835451565</v>
          </cell>
          <cell r="J42">
            <v>0</v>
          </cell>
          <cell r="K42">
            <v>11</v>
          </cell>
          <cell r="L42">
            <v>-86.142700707221053</v>
          </cell>
          <cell r="M42">
            <v>-86.142700707221053</v>
          </cell>
          <cell r="N42">
            <v>0</v>
          </cell>
        </row>
        <row r="43">
          <cell r="A43" t="str">
            <v>Feb2</v>
          </cell>
          <cell r="B43" t="str">
            <v>01-Feb-2002</v>
          </cell>
          <cell r="C43">
            <v>7</v>
          </cell>
          <cell r="D43" t="str">
            <v>Generadores y Trans.</v>
          </cell>
          <cell r="E43" t="str">
            <v>HIDROBOL</v>
          </cell>
          <cell r="F43">
            <v>6</v>
          </cell>
          <cell r="G43" t="str">
            <v>CESSA</v>
          </cell>
          <cell r="H43">
            <v>-255.05976488911548</v>
          </cell>
          <cell r="I43">
            <v>-255.05976488911548</v>
          </cell>
          <cell r="J43">
            <v>0</v>
          </cell>
          <cell r="K43">
            <v>11</v>
          </cell>
          <cell r="L43">
            <v>-282.9817811502158</v>
          </cell>
          <cell r="M43">
            <v>-282.9817811502158</v>
          </cell>
          <cell r="N43">
            <v>0</v>
          </cell>
        </row>
        <row r="44">
          <cell r="A44" t="str">
            <v>Feb2</v>
          </cell>
          <cell r="B44" t="str">
            <v>01-Feb-2002</v>
          </cell>
          <cell r="C44">
            <v>8</v>
          </cell>
          <cell r="D44" t="str">
            <v>Generadores y Trans.</v>
          </cell>
          <cell r="E44" t="str">
            <v>SYNERGIA</v>
          </cell>
          <cell r="F44">
            <v>1</v>
          </cell>
          <cell r="G44" t="str">
            <v>CRE</v>
          </cell>
          <cell r="H44">
            <v>15848.292812968104</v>
          </cell>
          <cell r="I44">
            <v>-8015.5799992925304</v>
          </cell>
          <cell r="J44">
            <v>23863.872812260634</v>
          </cell>
          <cell r="K44">
            <v>11</v>
          </cell>
          <cell r="L44">
            <v>17583.244187312677</v>
          </cell>
          <cell r="M44">
            <v>-8893.0651454883482</v>
          </cell>
          <cell r="N44">
            <v>26476.309332801025</v>
          </cell>
        </row>
        <row r="45">
          <cell r="A45" t="str">
            <v>Feb2</v>
          </cell>
          <cell r="B45" t="str">
            <v>01-Feb-2002</v>
          </cell>
          <cell r="C45">
            <v>8</v>
          </cell>
          <cell r="D45" t="str">
            <v>Generadores y Trans.</v>
          </cell>
          <cell r="E45" t="str">
            <v>SYNERGIA</v>
          </cell>
          <cell r="F45">
            <v>2</v>
          </cell>
          <cell r="G45" t="str">
            <v>ELECTROPAZ</v>
          </cell>
          <cell r="H45">
            <v>413.05964750417525</v>
          </cell>
          <cell r="I45">
            <v>413.05964750417525</v>
          </cell>
          <cell r="J45">
            <v>0</v>
          </cell>
          <cell r="K45">
            <v>11</v>
          </cell>
          <cell r="L45">
            <v>458.27829733485316</v>
          </cell>
          <cell r="M45">
            <v>458.27829733485316</v>
          </cell>
          <cell r="N45">
            <v>0</v>
          </cell>
        </row>
        <row r="46">
          <cell r="A46" t="str">
            <v>Feb2</v>
          </cell>
          <cell r="B46" t="str">
            <v>01-Feb-2002</v>
          </cell>
          <cell r="C46">
            <v>8</v>
          </cell>
          <cell r="D46" t="str">
            <v>Generadores y Trans.</v>
          </cell>
          <cell r="E46" t="str">
            <v>SYNERGIA</v>
          </cell>
          <cell r="F46">
            <v>3</v>
          </cell>
          <cell r="G46" t="str">
            <v>ELFEC</v>
          </cell>
          <cell r="H46">
            <v>18755.877127026106</v>
          </cell>
          <cell r="I46">
            <v>-8193.7441883989886</v>
          </cell>
          <cell r="J46">
            <v>26949.621315425095</v>
          </cell>
          <cell r="K46">
            <v>11</v>
          </cell>
          <cell r="L46">
            <v>20809.128867298416</v>
          </cell>
          <cell r="M46">
            <v>-9090.7334041117647</v>
          </cell>
          <cell r="N46">
            <v>29899.86227141018</v>
          </cell>
        </row>
        <row r="47">
          <cell r="A47" t="str">
            <v>Feb2</v>
          </cell>
          <cell r="B47" t="str">
            <v>01-Feb-2002</v>
          </cell>
          <cell r="C47">
            <v>8</v>
          </cell>
          <cell r="D47" t="str">
            <v>Generadores y Trans.</v>
          </cell>
          <cell r="E47" t="str">
            <v>SYNERGIA</v>
          </cell>
          <cell r="F47">
            <v>4</v>
          </cell>
          <cell r="G47" t="str">
            <v>ELFEO</v>
          </cell>
          <cell r="H47">
            <v>-1397.7137705467514</v>
          </cell>
          <cell r="I47">
            <v>-1397.7137705467514</v>
          </cell>
          <cell r="J47">
            <v>0</v>
          </cell>
          <cell r="K47">
            <v>11</v>
          </cell>
          <cell r="L47">
            <v>-1550.7249153917128</v>
          </cell>
          <cell r="M47">
            <v>-1550.7249153917128</v>
          </cell>
          <cell r="N47">
            <v>0</v>
          </cell>
        </row>
        <row r="48">
          <cell r="A48" t="str">
            <v>Feb2</v>
          </cell>
          <cell r="B48" t="str">
            <v>01-Feb-2002</v>
          </cell>
          <cell r="C48">
            <v>8</v>
          </cell>
          <cell r="D48" t="str">
            <v>Generadores y Trans.</v>
          </cell>
          <cell r="E48" t="str">
            <v>SYNERGIA</v>
          </cell>
          <cell r="F48">
            <v>5</v>
          </cell>
          <cell r="G48" t="str">
            <v>SEPSA</v>
          </cell>
          <cell r="H48">
            <v>-572.22966755038578</v>
          </cell>
          <cell r="I48">
            <v>-572.22966755038578</v>
          </cell>
          <cell r="J48">
            <v>0</v>
          </cell>
          <cell r="K48">
            <v>11</v>
          </cell>
          <cell r="L48">
            <v>-634.87304875703001</v>
          </cell>
          <cell r="M48">
            <v>-634.87304875703001</v>
          </cell>
          <cell r="N48">
            <v>0</v>
          </cell>
        </row>
        <row r="49">
          <cell r="A49" t="str">
            <v>Feb2</v>
          </cell>
          <cell r="B49" t="str">
            <v>01-Feb-2002</v>
          </cell>
          <cell r="C49">
            <v>8</v>
          </cell>
          <cell r="D49" t="str">
            <v>Generadores y Trans.</v>
          </cell>
          <cell r="E49" t="str">
            <v>SYNERGIA</v>
          </cell>
          <cell r="F49">
            <v>6</v>
          </cell>
          <cell r="G49" t="str">
            <v>CESSA</v>
          </cell>
          <cell r="H49">
            <v>-1879.7944482930516</v>
          </cell>
          <cell r="I49">
            <v>-1879.7944482930516</v>
          </cell>
          <cell r="J49">
            <v>0</v>
          </cell>
          <cell r="K49">
            <v>11</v>
          </cell>
          <cell r="L49">
            <v>-2085.5801439537654</v>
          </cell>
          <cell r="M49">
            <v>-2085.5801439537654</v>
          </cell>
          <cell r="N49">
            <v>0</v>
          </cell>
        </row>
        <row r="50">
          <cell r="A50" t="str">
            <v>Feb2</v>
          </cell>
          <cell r="B50" t="str">
            <v>01-Feb-2002</v>
          </cell>
          <cell r="C50">
            <v>9</v>
          </cell>
          <cell r="D50" t="str">
            <v>Generadores y Trans.</v>
          </cell>
          <cell r="E50" t="str">
            <v>INGRESO TARIFARIO</v>
          </cell>
          <cell r="F50">
            <v>1</v>
          </cell>
          <cell r="G50" t="str">
            <v>CRE</v>
          </cell>
          <cell r="H50">
            <v>14456.000664606325</v>
          </cell>
          <cell r="I50">
            <v>-7311.4013707623426</v>
          </cell>
          <cell r="J50">
            <v>21767.402035368668</v>
          </cell>
          <cell r="K50">
            <v>11</v>
          </cell>
          <cell r="L50">
            <v>16038.534412346167</v>
          </cell>
          <cell r="M50">
            <v>-8111.7983602859904</v>
          </cell>
          <cell r="N50">
            <v>24150.332772632159</v>
          </cell>
        </row>
        <row r="51">
          <cell r="A51" t="str">
            <v>Feb2</v>
          </cell>
          <cell r="B51" t="str">
            <v>01-Feb-2002</v>
          </cell>
          <cell r="C51">
            <v>9</v>
          </cell>
          <cell r="D51" t="str">
            <v>Generadores y Trans.</v>
          </cell>
          <cell r="E51" t="str">
            <v>INGRESO TARIFARIO</v>
          </cell>
          <cell r="F51">
            <v>2</v>
          </cell>
          <cell r="G51" t="str">
            <v>ELECTROPAZ</v>
          </cell>
          <cell r="H51">
            <v>376.7718459843444</v>
          </cell>
          <cell r="I51">
            <v>376.7718459843444</v>
          </cell>
          <cell r="J51">
            <v>0</v>
          </cell>
          <cell r="K51">
            <v>11</v>
          </cell>
          <cell r="L51">
            <v>418.01798143370939</v>
          </cell>
          <cell r="M51">
            <v>418.01798143370939</v>
          </cell>
          <cell r="N51">
            <v>0</v>
          </cell>
        </row>
        <row r="52">
          <cell r="A52" t="str">
            <v>Feb2</v>
          </cell>
          <cell r="B52" t="str">
            <v>01-Feb-2002</v>
          </cell>
          <cell r="C52">
            <v>9</v>
          </cell>
          <cell r="D52" t="str">
            <v>Generadores y Trans.</v>
          </cell>
          <cell r="E52" t="str">
            <v>INGRESO TARIFARIO</v>
          </cell>
          <cell r="F52">
            <v>3</v>
          </cell>
          <cell r="G52" t="str">
            <v>ELFEC</v>
          </cell>
          <cell r="H52">
            <v>17108.150096249079</v>
          </cell>
          <cell r="I52">
            <v>-7473.9136152373139</v>
          </cell>
          <cell r="J52">
            <v>24582.063711486393</v>
          </cell>
          <cell r="K52">
            <v>11</v>
          </cell>
          <cell r="L52">
            <v>18981.021128622549</v>
          </cell>
          <cell r="M52">
            <v>-8292.1012176192089</v>
          </cell>
          <cell r="N52">
            <v>27273.122346241758</v>
          </cell>
        </row>
        <row r="53">
          <cell r="A53" t="str">
            <v>Feb2</v>
          </cell>
          <cell r="B53" t="str">
            <v>01-Feb-2002</v>
          </cell>
          <cell r="C53">
            <v>9</v>
          </cell>
          <cell r="D53" t="str">
            <v>Generadores y Trans.</v>
          </cell>
          <cell r="E53" t="str">
            <v>INGRESO TARIFARIO</v>
          </cell>
          <cell r="F53">
            <v>4</v>
          </cell>
          <cell r="G53" t="str">
            <v>ELFEO</v>
          </cell>
          <cell r="H53">
            <v>-1274.92288503276</v>
          </cell>
          <cell r="I53">
            <v>-1274.92288503276</v>
          </cell>
          <cell r="J53">
            <v>0</v>
          </cell>
          <cell r="K53">
            <v>11</v>
          </cell>
          <cell r="L53">
            <v>-1414.491811331307</v>
          </cell>
          <cell r="M53">
            <v>-1414.491811331307</v>
          </cell>
          <cell r="N53">
            <v>0</v>
          </cell>
        </row>
        <row r="54">
          <cell r="A54" t="str">
            <v>Feb2</v>
          </cell>
          <cell r="B54" t="str">
            <v>01-Feb-2002</v>
          </cell>
          <cell r="C54">
            <v>9</v>
          </cell>
          <cell r="D54" t="str">
            <v>Generadores y Trans.</v>
          </cell>
          <cell r="E54" t="str">
            <v>INGRESO TARIFARIO</v>
          </cell>
          <cell r="F54">
            <v>5</v>
          </cell>
          <cell r="G54" t="str">
            <v>SEPSA</v>
          </cell>
          <cell r="H54">
            <v>-521.95858267125266</v>
          </cell>
          <cell r="I54">
            <v>-521.95858267125266</v>
          </cell>
          <cell r="J54">
            <v>0</v>
          </cell>
          <cell r="K54">
            <v>11</v>
          </cell>
          <cell r="L54">
            <v>-579.09866526837868</v>
          </cell>
          <cell r="M54">
            <v>-579.09866526837868</v>
          </cell>
          <cell r="N54">
            <v>0</v>
          </cell>
        </row>
        <row r="55">
          <cell r="A55" t="str">
            <v>Feb2</v>
          </cell>
          <cell r="B55" t="str">
            <v>01-Feb-2002</v>
          </cell>
          <cell r="C55">
            <v>9</v>
          </cell>
          <cell r="D55" t="str">
            <v>Generadores y Trans.</v>
          </cell>
          <cell r="E55" t="str">
            <v>INGRESO TARIFARIO</v>
          </cell>
          <cell r="F55">
            <v>6</v>
          </cell>
          <cell r="G55" t="str">
            <v>CESSA</v>
          </cell>
          <cell r="H55">
            <v>-1714.6521782845809</v>
          </cell>
          <cell r="I55">
            <v>-1714.6521782845809</v>
          </cell>
          <cell r="J55">
            <v>0</v>
          </cell>
          <cell r="K55">
            <v>11</v>
          </cell>
          <cell r="L55">
            <v>-1902.359345759651</v>
          </cell>
          <cell r="M55">
            <v>-1902.359345759651</v>
          </cell>
          <cell r="N55">
            <v>0</v>
          </cell>
        </row>
        <row r="56">
          <cell r="A56" t="str">
            <v>Feb2</v>
          </cell>
          <cell r="B56" t="str">
            <v>01-Feb-2002</v>
          </cell>
          <cell r="C56">
            <v>10</v>
          </cell>
          <cell r="D56" t="str">
            <v>Distribuidores</v>
          </cell>
          <cell r="E56" t="str">
            <v>CRE</v>
          </cell>
          <cell r="F56">
            <v>1</v>
          </cell>
          <cell r="G56" t="str">
            <v>CRE</v>
          </cell>
          <cell r="H56">
            <v>290779.34903017315</v>
          </cell>
          <cell r="I56">
            <v>-147067.26849382627</v>
          </cell>
          <cell r="J56">
            <v>437846.61752399942</v>
          </cell>
          <cell r="K56">
            <v>11</v>
          </cell>
          <cell r="L56">
            <v>322611.67552644503</v>
          </cell>
          <cell r="M56">
            <v>-163167.0820577</v>
          </cell>
          <cell r="N56">
            <v>485778.757584145</v>
          </cell>
        </row>
        <row r="57">
          <cell r="A57" t="str">
            <v>Feb2</v>
          </cell>
          <cell r="B57" t="str">
            <v>01-Feb-2002</v>
          </cell>
          <cell r="C57">
            <v>11</v>
          </cell>
          <cell r="D57" t="str">
            <v>Distribuidores</v>
          </cell>
          <cell r="E57" t="str">
            <v>ELECTROPAZ</v>
          </cell>
          <cell r="F57">
            <v>2</v>
          </cell>
          <cell r="G57" t="str">
            <v>ELECTROPAZ</v>
          </cell>
          <cell r="H57">
            <v>7578.6847725084745</v>
          </cell>
          <cell r="I57">
            <v>7578.6847725084745</v>
          </cell>
          <cell r="J57">
            <v>0</v>
          </cell>
          <cell r="K57">
            <v>11</v>
          </cell>
          <cell r="L57">
            <v>8408.3419297152614</v>
          </cell>
          <cell r="M57">
            <v>8408.3419297152614</v>
          </cell>
          <cell r="N57">
            <v>0</v>
          </cell>
        </row>
        <row r="58">
          <cell r="A58" t="str">
            <v>Feb2</v>
          </cell>
          <cell r="B58" t="str">
            <v>01-Feb-2002</v>
          </cell>
          <cell r="C58">
            <v>12</v>
          </cell>
          <cell r="D58" t="str">
            <v>Distribuidores</v>
          </cell>
          <cell r="E58" t="str">
            <v>ELFEC</v>
          </cell>
          <cell r="F58">
            <v>3</v>
          </cell>
          <cell r="G58" t="str">
            <v>ELFEC</v>
          </cell>
          <cell r="H58">
            <v>344126.7653146775</v>
          </cell>
          <cell r="I58">
            <v>-150336.16739292245</v>
          </cell>
          <cell r="J58">
            <v>494462.93270759995</v>
          </cell>
          <cell r="K58">
            <v>11</v>
          </cell>
          <cell r="L58">
            <v>381799.16394318547</v>
          </cell>
          <cell r="M58">
            <v>-166793.83531401373</v>
          </cell>
          <cell r="N58">
            <v>548592.99925719923</v>
          </cell>
        </row>
        <row r="59">
          <cell r="A59" t="str">
            <v>Feb2</v>
          </cell>
          <cell r="B59" t="str">
            <v>01-Feb-2002</v>
          </cell>
          <cell r="C59">
            <v>13</v>
          </cell>
          <cell r="D59" t="str">
            <v>Distribuidores</v>
          </cell>
          <cell r="E59" t="str">
            <v>ELFEO</v>
          </cell>
          <cell r="F59">
            <v>4</v>
          </cell>
          <cell r="G59" t="str">
            <v>ELFEO</v>
          </cell>
          <cell r="H59">
            <v>-25644.800050484228</v>
          </cell>
          <cell r="I59">
            <v>-25644.800050484228</v>
          </cell>
          <cell r="J59">
            <v>0</v>
          </cell>
          <cell r="K59">
            <v>11</v>
          </cell>
          <cell r="L59">
            <v>-28452.199031399876</v>
          </cell>
          <cell r="M59">
            <v>-28452.199031399876</v>
          </cell>
          <cell r="N59">
            <v>0</v>
          </cell>
        </row>
        <row r="60">
          <cell r="A60" t="str">
            <v>Feb2</v>
          </cell>
          <cell r="B60" t="str">
            <v>01-Feb-2002</v>
          </cell>
          <cell r="C60">
            <v>14</v>
          </cell>
          <cell r="D60" t="str">
            <v>Distribuidores</v>
          </cell>
          <cell r="E60" t="str">
            <v>SEPSA</v>
          </cell>
          <cell r="F60">
            <v>5</v>
          </cell>
          <cell r="G60" t="str">
            <v>SEPSA</v>
          </cell>
          <cell r="H60">
            <v>-10499.084802995332</v>
          </cell>
          <cell r="I60">
            <v>-10499.084802995332</v>
          </cell>
          <cell r="J60">
            <v>0</v>
          </cell>
          <cell r="K60">
            <v>11</v>
          </cell>
          <cell r="L60">
            <v>-11648.445293950672</v>
          </cell>
          <cell r="M60">
            <v>-11648.445293950672</v>
          </cell>
          <cell r="N60">
            <v>0</v>
          </cell>
        </row>
        <row r="61">
          <cell r="A61" t="str">
            <v>Feb2</v>
          </cell>
          <cell r="B61" t="str">
            <v>01-Feb-2002</v>
          </cell>
          <cell r="C61">
            <v>15</v>
          </cell>
          <cell r="D61" t="str">
            <v>Distribuidores</v>
          </cell>
          <cell r="E61" t="str">
            <v>CESSA</v>
          </cell>
          <cell r="F61">
            <v>6</v>
          </cell>
          <cell r="G61" t="str">
            <v>CESSA</v>
          </cell>
          <cell r="H61">
            <v>-34489.860355048382</v>
          </cell>
          <cell r="I61">
            <v>-34489.860355048382</v>
          </cell>
          <cell r="J61">
            <v>0</v>
          </cell>
          <cell r="K61">
            <v>11</v>
          </cell>
          <cell r="L61">
            <v>-38265.549719834737</v>
          </cell>
          <cell r="M61">
            <v>-38265.549719834737</v>
          </cell>
          <cell r="N61">
            <v>0</v>
          </cell>
        </row>
        <row r="62">
          <cell r="A62" t="str">
            <v>Mar2</v>
          </cell>
          <cell r="B62" t="str">
            <v>01-Mar-2002</v>
          </cell>
          <cell r="C62">
            <v>1</v>
          </cell>
          <cell r="D62" t="str">
            <v>Generadores y Trans.</v>
          </cell>
          <cell r="E62" t="str">
            <v>CORANI</v>
          </cell>
          <cell r="F62">
            <v>1</v>
          </cell>
          <cell r="G62" t="str">
            <v>CRE</v>
          </cell>
          <cell r="H62">
            <v>370611.12397006812</v>
          </cell>
          <cell r="I62">
            <v>-135035.05742739676</v>
          </cell>
          <cell r="J62">
            <v>505646.18139746488</v>
          </cell>
          <cell r="K62">
            <v>10</v>
          </cell>
          <cell r="L62">
            <v>407317.87513754162</v>
          </cell>
          <cell r="M62">
            <v>-148409.44888865596</v>
          </cell>
          <cell r="N62">
            <v>555727.32402619754</v>
          </cell>
        </row>
        <row r="63">
          <cell r="A63" t="str">
            <v>Mar2</v>
          </cell>
          <cell r="B63" t="str">
            <v>01-Mar-2002</v>
          </cell>
          <cell r="C63">
            <v>1</v>
          </cell>
          <cell r="D63" t="str">
            <v>Generadores y Trans.</v>
          </cell>
          <cell r="E63" t="str">
            <v>CORANI</v>
          </cell>
          <cell r="F63">
            <v>2</v>
          </cell>
          <cell r="G63" t="str">
            <v>ELECTROPAZ</v>
          </cell>
          <cell r="H63">
            <v>15697.537387762062</v>
          </cell>
          <cell r="I63">
            <v>15697.537387762062</v>
          </cell>
          <cell r="J63">
            <v>0</v>
          </cell>
          <cell r="K63">
            <v>10</v>
          </cell>
          <cell r="L63">
            <v>17252.281866724952</v>
          </cell>
          <cell r="M63">
            <v>17252.281866724952</v>
          </cell>
          <cell r="N63">
            <v>0</v>
          </cell>
        </row>
        <row r="64">
          <cell r="A64" t="str">
            <v>Mar2</v>
          </cell>
          <cell r="B64" t="str">
            <v>01-Mar-2002</v>
          </cell>
          <cell r="C64">
            <v>1</v>
          </cell>
          <cell r="D64" t="str">
            <v>Generadores y Trans.</v>
          </cell>
          <cell r="E64" t="str">
            <v>CORANI</v>
          </cell>
          <cell r="F64">
            <v>3</v>
          </cell>
          <cell r="G64" t="str">
            <v>ELFEC</v>
          </cell>
          <cell r="H64">
            <v>436423.25141853647</v>
          </cell>
          <cell r="I64">
            <v>-137443.98436547795</v>
          </cell>
          <cell r="J64">
            <v>573867.23578401445</v>
          </cell>
          <cell r="K64">
            <v>10</v>
          </cell>
          <cell r="L64">
            <v>479648.28881599393</v>
          </cell>
          <cell r="M64">
            <v>-151056.96521593182</v>
          </cell>
          <cell r="N64">
            <v>630705.25403192581</v>
          </cell>
        </row>
        <row r="65">
          <cell r="A65" t="str">
            <v>Mar2</v>
          </cell>
          <cell r="B65" t="str">
            <v>01-Mar-2002</v>
          </cell>
          <cell r="C65">
            <v>1</v>
          </cell>
          <cell r="D65" t="str">
            <v>Generadores y Trans.</v>
          </cell>
          <cell r="E65" t="str">
            <v>CORANI</v>
          </cell>
          <cell r="F65">
            <v>4</v>
          </cell>
          <cell r="G65" t="str">
            <v>ELFEO</v>
          </cell>
          <cell r="H65">
            <v>-16697.855227917611</v>
          </cell>
          <cell r="I65">
            <v>-16697.855227917611</v>
          </cell>
          <cell r="J65">
            <v>0</v>
          </cell>
          <cell r="K65">
            <v>10</v>
          </cell>
          <cell r="L65">
            <v>-18351.675033205403</v>
          </cell>
          <cell r="M65">
            <v>-18351.675033205403</v>
          </cell>
          <cell r="N65">
            <v>0</v>
          </cell>
        </row>
        <row r="66">
          <cell r="A66" t="str">
            <v>Mar2</v>
          </cell>
          <cell r="B66" t="str">
            <v>01-Mar-2002</v>
          </cell>
          <cell r="C66">
            <v>1</v>
          </cell>
          <cell r="D66" t="str">
            <v>Generadores y Trans.</v>
          </cell>
          <cell r="E66" t="str">
            <v>CORANI</v>
          </cell>
          <cell r="F66">
            <v>5</v>
          </cell>
          <cell r="G66" t="str">
            <v>SEPSA</v>
          </cell>
          <cell r="H66">
            <v>-13163.343524475647</v>
          </cell>
          <cell r="I66">
            <v>-13163.343524475647</v>
          </cell>
          <cell r="J66">
            <v>0</v>
          </cell>
          <cell r="K66">
            <v>10</v>
          </cell>
          <cell r="L66">
            <v>-14467.091696168209</v>
          </cell>
          <cell r="M66">
            <v>-14467.091696168209</v>
          </cell>
          <cell r="N66">
            <v>0</v>
          </cell>
        </row>
        <row r="67">
          <cell r="A67" t="str">
            <v>Mar2</v>
          </cell>
          <cell r="B67" t="str">
            <v>01-Mar-2002</v>
          </cell>
          <cell r="C67">
            <v>1</v>
          </cell>
          <cell r="D67" t="str">
            <v>Generadores y Trans.</v>
          </cell>
          <cell r="E67" t="str">
            <v>CORANI</v>
          </cell>
          <cell r="F67">
            <v>6</v>
          </cell>
          <cell r="G67" t="str">
            <v>CESSA</v>
          </cell>
          <cell r="H67">
            <v>-27097.573838595315</v>
          </cell>
          <cell r="I67">
            <v>-27097.573838595315</v>
          </cell>
          <cell r="J67">
            <v>0</v>
          </cell>
          <cell r="K67">
            <v>10</v>
          </cell>
          <cell r="L67">
            <v>-29781.421774621896</v>
          </cell>
          <cell r="M67">
            <v>-29781.421774621896</v>
          </cell>
          <cell r="N67">
            <v>0</v>
          </cell>
        </row>
        <row r="68">
          <cell r="A68" t="str">
            <v>Mar2</v>
          </cell>
          <cell r="B68" t="str">
            <v>01-Mar-2002</v>
          </cell>
          <cell r="C68">
            <v>2</v>
          </cell>
          <cell r="D68" t="str">
            <v>Generadores y Trans.</v>
          </cell>
          <cell r="E68" t="str">
            <v>GUARACACHI</v>
          </cell>
          <cell r="F68">
            <v>1</v>
          </cell>
          <cell r="G68" t="str">
            <v>CRE</v>
          </cell>
          <cell r="H68">
            <v>578860.45944510773</v>
          </cell>
          <cell r="I68">
            <v>-210912.32919908909</v>
          </cell>
          <cell r="J68">
            <v>789772.78864419681</v>
          </cell>
          <cell r="K68">
            <v>10</v>
          </cell>
          <cell r="L68">
            <v>636193.02576941764</v>
          </cell>
          <cell r="M68">
            <v>-231801.89749679749</v>
          </cell>
          <cell r="N68">
            <v>867994.92326621513</v>
          </cell>
        </row>
        <row r="69">
          <cell r="A69" t="str">
            <v>Mar2</v>
          </cell>
          <cell r="B69" t="str">
            <v>01-Mar-2002</v>
          </cell>
          <cell r="C69">
            <v>2</v>
          </cell>
          <cell r="D69" t="str">
            <v>Generadores y Trans.</v>
          </cell>
          <cell r="E69" t="str">
            <v>GUARACACHI</v>
          </cell>
          <cell r="F69">
            <v>2</v>
          </cell>
          <cell r="G69" t="str">
            <v>ELECTROPAZ</v>
          </cell>
          <cell r="H69">
            <v>24518.108380283207</v>
          </cell>
          <cell r="I69">
            <v>24518.108380283207</v>
          </cell>
          <cell r="J69">
            <v>0</v>
          </cell>
          <cell r="K69">
            <v>10</v>
          </cell>
          <cell r="L69">
            <v>26946.476136143898</v>
          </cell>
          <cell r="M69">
            <v>26946.476136143898</v>
          </cell>
          <cell r="N69">
            <v>0</v>
          </cell>
        </row>
        <row r="70">
          <cell r="A70" t="str">
            <v>Mar2</v>
          </cell>
          <cell r="B70" t="str">
            <v>01-Mar-2002</v>
          </cell>
          <cell r="C70">
            <v>2</v>
          </cell>
          <cell r="D70" t="str">
            <v>Generadores y Trans.</v>
          </cell>
          <cell r="E70" t="str">
            <v>GUARACACHI</v>
          </cell>
          <cell r="F70">
            <v>3</v>
          </cell>
          <cell r="G70" t="str">
            <v>ELFEC</v>
          </cell>
          <cell r="H70">
            <v>681652.94425718579</v>
          </cell>
          <cell r="I70">
            <v>-214674.85132527325</v>
          </cell>
          <cell r="J70">
            <v>896327.79558245908</v>
          </cell>
          <cell r="K70">
            <v>10</v>
          </cell>
          <cell r="L70">
            <v>749166.47363911825</v>
          </cell>
          <cell r="M70">
            <v>-235937.07428582205</v>
          </cell>
          <cell r="N70">
            <v>985103.54792494036</v>
          </cell>
        </row>
        <row r="71">
          <cell r="A71" t="str">
            <v>Mar2</v>
          </cell>
          <cell r="B71" t="str">
            <v>01-Mar-2002</v>
          </cell>
          <cell r="C71">
            <v>2</v>
          </cell>
          <cell r="D71" t="str">
            <v>Generadores y Trans.</v>
          </cell>
          <cell r="E71" t="str">
            <v>GUARACACHI</v>
          </cell>
          <cell r="F71">
            <v>4</v>
          </cell>
          <cell r="G71" t="str">
            <v>ELFEO</v>
          </cell>
          <cell r="H71">
            <v>-26080.512763456398</v>
          </cell>
          <cell r="I71">
            <v>-26080.512763456398</v>
          </cell>
          <cell r="J71">
            <v>0</v>
          </cell>
          <cell r="K71">
            <v>10</v>
          </cell>
          <cell r="L71">
            <v>-28663.627058767262</v>
          </cell>
          <cell r="M71">
            <v>-28663.627058767262</v>
          </cell>
          <cell r="N71">
            <v>0</v>
          </cell>
        </row>
        <row r="72">
          <cell r="A72" t="str">
            <v>Mar2</v>
          </cell>
          <cell r="B72" t="str">
            <v>01-Mar-2002</v>
          </cell>
          <cell r="C72">
            <v>2</v>
          </cell>
          <cell r="D72" t="str">
            <v>Generadores y Trans.</v>
          </cell>
          <cell r="E72" t="str">
            <v>GUARACACHI</v>
          </cell>
          <cell r="F72">
            <v>5</v>
          </cell>
          <cell r="G72" t="str">
            <v>SEPSA</v>
          </cell>
          <cell r="H72">
            <v>-20559.93084823637</v>
          </cell>
          <cell r="I72">
            <v>-20559.93084823637</v>
          </cell>
          <cell r="J72">
            <v>0</v>
          </cell>
          <cell r="K72">
            <v>10</v>
          </cell>
          <cell r="L72">
            <v>-22596.265477327608</v>
          </cell>
          <cell r="M72">
            <v>-22596.265477327608</v>
          </cell>
          <cell r="N72">
            <v>0</v>
          </cell>
        </row>
        <row r="73">
          <cell r="A73" t="str">
            <v>Mar2</v>
          </cell>
          <cell r="B73" t="str">
            <v>01-Mar-2002</v>
          </cell>
          <cell r="C73">
            <v>2</v>
          </cell>
          <cell r="D73" t="str">
            <v>Generadores y Trans.</v>
          </cell>
          <cell r="E73" t="str">
            <v>GUARACACHI</v>
          </cell>
          <cell r="F73">
            <v>6</v>
          </cell>
          <cell r="G73" t="str">
            <v>CESSA</v>
          </cell>
          <cell r="H73">
            <v>-42323.915898767933</v>
          </cell>
          <cell r="I73">
            <v>-42323.915898767933</v>
          </cell>
          <cell r="J73">
            <v>0</v>
          </cell>
          <cell r="K73">
            <v>10</v>
          </cell>
          <cell r="L73">
            <v>-46515.839316195154</v>
          </cell>
          <cell r="M73">
            <v>-46515.839316195154</v>
          </cell>
          <cell r="N73">
            <v>0</v>
          </cell>
        </row>
        <row r="74">
          <cell r="A74" t="str">
            <v>Mar2</v>
          </cell>
          <cell r="B74" t="str">
            <v>01-Mar-2002</v>
          </cell>
          <cell r="C74">
            <v>3</v>
          </cell>
          <cell r="D74" t="str">
            <v>Generadores y Trans.</v>
          </cell>
          <cell r="E74" t="str">
            <v>VALLE HERMOSO</v>
          </cell>
          <cell r="F74">
            <v>1</v>
          </cell>
          <cell r="G74" t="str">
            <v>CRE</v>
          </cell>
          <cell r="H74">
            <v>170239.19764435652</v>
          </cell>
          <cell r="I74">
            <v>-62027.981200467824</v>
          </cell>
          <cell r="J74">
            <v>232267.17884482435</v>
          </cell>
          <cell r="K74">
            <v>10</v>
          </cell>
          <cell r="L74">
            <v>187100.34255533988</v>
          </cell>
          <cell r="M74">
            <v>-68171.471031415756</v>
          </cell>
          <cell r="N74">
            <v>255271.81358675563</v>
          </cell>
        </row>
        <row r="75">
          <cell r="A75" t="str">
            <v>Mar2</v>
          </cell>
          <cell r="B75" t="str">
            <v>01-Mar-2002</v>
          </cell>
          <cell r="C75">
            <v>3</v>
          </cell>
          <cell r="D75" t="str">
            <v>Generadores y Trans.</v>
          </cell>
          <cell r="E75" t="str">
            <v>VALLE HERMOSO</v>
          </cell>
          <cell r="F75">
            <v>2</v>
          </cell>
          <cell r="G75" t="str">
            <v>ELECTROPAZ</v>
          </cell>
          <cell r="H75">
            <v>7210.620505014118</v>
          </cell>
          <cell r="I75">
            <v>7210.620505014118</v>
          </cell>
          <cell r="J75">
            <v>0</v>
          </cell>
          <cell r="K75">
            <v>10</v>
          </cell>
          <cell r="L75">
            <v>7924.7880934160567</v>
          </cell>
          <cell r="M75">
            <v>7924.7880934160567</v>
          </cell>
          <cell r="N75">
            <v>0</v>
          </cell>
        </row>
        <row r="76">
          <cell r="A76" t="str">
            <v>Mar2</v>
          </cell>
          <cell r="B76" t="str">
            <v>01-Mar-2002</v>
          </cell>
          <cell r="C76">
            <v>3</v>
          </cell>
          <cell r="D76" t="str">
            <v>Generadores y Trans.</v>
          </cell>
          <cell r="E76" t="str">
            <v>VALLE HERMOSO</v>
          </cell>
          <cell r="F76">
            <v>3</v>
          </cell>
          <cell r="G76" t="str">
            <v>ELFEC</v>
          </cell>
          <cell r="H76">
            <v>200469.81687693048</v>
          </cell>
          <cell r="I76">
            <v>-63134.515145617122</v>
          </cell>
          <cell r="J76">
            <v>263604.33202254761</v>
          </cell>
          <cell r="K76">
            <v>10</v>
          </cell>
          <cell r="L76">
            <v>220325.1185901213</v>
          </cell>
          <cell r="M76">
            <v>-69387.600354458351</v>
          </cell>
          <cell r="N76">
            <v>289712.71894457965</v>
          </cell>
        </row>
        <row r="77">
          <cell r="A77" t="str">
            <v>Mar2</v>
          </cell>
          <cell r="B77" t="str">
            <v>01-Mar-2002</v>
          </cell>
          <cell r="C77">
            <v>3</v>
          </cell>
          <cell r="D77" t="str">
            <v>Generadores y Trans.</v>
          </cell>
          <cell r="E77" t="str">
            <v>VALLE HERMOSO</v>
          </cell>
          <cell r="F77">
            <v>4</v>
          </cell>
          <cell r="G77" t="str">
            <v>ELFEO</v>
          </cell>
          <cell r="H77">
            <v>-7670.1137459972715</v>
          </cell>
          <cell r="I77">
            <v>-7670.1137459972715</v>
          </cell>
          <cell r="J77">
            <v>0</v>
          </cell>
          <cell r="K77">
            <v>10</v>
          </cell>
          <cell r="L77">
            <v>-8429.7913122952505</v>
          </cell>
          <cell r="M77">
            <v>-8429.7913122952505</v>
          </cell>
          <cell r="N77">
            <v>0</v>
          </cell>
        </row>
        <row r="78">
          <cell r="A78" t="str">
            <v>Mar2</v>
          </cell>
          <cell r="B78" t="str">
            <v>01-Mar-2002</v>
          </cell>
          <cell r="C78">
            <v>3</v>
          </cell>
          <cell r="D78" t="str">
            <v>Generadores y Trans.</v>
          </cell>
          <cell r="E78" t="str">
            <v>VALLE HERMOSO</v>
          </cell>
          <cell r="F78">
            <v>5</v>
          </cell>
          <cell r="G78" t="str">
            <v>SEPSA</v>
          </cell>
          <cell r="H78">
            <v>-6046.5455432599347</v>
          </cell>
          <cell r="I78">
            <v>-6046.5455432599347</v>
          </cell>
          <cell r="J78">
            <v>0</v>
          </cell>
          <cell r="K78">
            <v>10</v>
          </cell>
          <cell r="L78">
            <v>-6645.4186701690005</v>
          </cell>
          <cell r="M78">
            <v>-6645.4186701690005</v>
          </cell>
          <cell r="N78">
            <v>0</v>
          </cell>
        </row>
        <row r="79">
          <cell r="A79" t="str">
            <v>Mar2</v>
          </cell>
          <cell r="B79" t="str">
            <v>01-Mar-2002</v>
          </cell>
          <cell r="C79">
            <v>3</v>
          </cell>
          <cell r="D79" t="str">
            <v>Generadores y Trans.</v>
          </cell>
          <cell r="E79" t="str">
            <v>VALLE HERMOSO</v>
          </cell>
          <cell r="F79">
            <v>6</v>
          </cell>
          <cell r="G79" t="str">
            <v>CESSA</v>
          </cell>
          <cell r="H79">
            <v>-12447.195807224991</v>
          </cell>
          <cell r="I79">
            <v>-12447.195807224991</v>
          </cell>
          <cell r="J79">
            <v>0</v>
          </cell>
          <cell r="K79">
            <v>10</v>
          </cell>
          <cell r="L79">
            <v>-13680.013954544087</v>
          </cell>
          <cell r="M79">
            <v>-13680.013954544087</v>
          </cell>
          <cell r="N79">
            <v>0</v>
          </cell>
        </row>
        <row r="80">
          <cell r="A80" t="str">
            <v>Mar2</v>
          </cell>
          <cell r="B80" t="str">
            <v>01-Mar-2002</v>
          </cell>
          <cell r="C80">
            <v>4</v>
          </cell>
          <cell r="D80" t="str">
            <v>Generadores y Trans.</v>
          </cell>
          <cell r="E80" t="str">
            <v>COBEE</v>
          </cell>
          <cell r="F80">
            <v>1</v>
          </cell>
          <cell r="G80" t="str">
            <v>CRE</v>
          </cell>
          <cell r="H80">
            <v>25102.778816079619</v>
          </cell>
          <cell r="I80">
            <v>-9146.3935100078634</v>
          </cell>
          <cell r="J80">
            <v>34249.172326087486</v>
          </cell>
          <cell r="K80">
            <v>10</v>
          </cell>
          <cell r="L80">
            <v>27589.054580668861</v>
          </cell>
          <cell r="M80">
            <v>-10052.287502220488</v>
          </cell>
          <cell r="N80">
            <v>37641.342082889358</v>
          </cell>
        </row>
        <row r="81">
          <cell r="A81" t="str">
            <v>Mar2</v>
          </cell>
          <cell r="B81" t="str">
            <v>01-Mar-2002</v>
          </cell>
          <cell r="C81">
            <v>4</v>
          </cell>
          <cell r="D81" t="str">
            <v>Generadores y Trans.</v>
          </cell>
          <cell r="E81" t="str">
            <v>COBEE</v>
          </cell>
          <cell r="F81">
            <v>2</v>
          </cell>
          <cell r="G81" t="str">
            <v>ELECTROPAZ</v>
          </cell>
          <cell r="H81">
            <v>1063.248735712413</v>
          </cell>
          <cell r="I81">
            <v>1063.248735712413</v>
          </cell>
          <cell r="J81">
            <v>0</v>
          </cell>
          <cell r="K81">
            <v>10</v>
          </cell>
          <cell r="L81">
            <v>1168.5569799789246</v>
          </cell>
          <cell r="M81">
            <v>1168.5569799789246</v>
          </cell>
          <cell r="N81">
            <v>0</v>
          </cell>
        </row>
        <row r="82">
          <cell r="A82" t="str">
            <v>Mar2</v>
          </cell>
          <cell r="B82" t="str">
            <v>01-Mar-2002</v>
          </cell>
          <cell r="C82">
            <v>4</v>
          </cell>
          <cell r="D82" t="str">
            <v>Generadores y Trans.</v>
          </cell>
          <cell r="E82" t="str">
            <v>COBEE</v>
          </cell>
          <cell r="F82">
            <v>3</v>
          </cell>
          <cell r="G82" t="str">
            <v>ELFEC</v>
          </cell>
          <cell r="H82">
            <v>29560.462819347609</v>
          </cell>
          <cell r="I82">
            <v>-9309.5584993988214</v>
          </cell>
          <cell r="J82">
            <v>38870.021318746432</v>
          </cell>
          <cell r="K82">
            <v>10</v>
          </cell>
          <cell r="L82">
            <v>32488.244752824539</v>
          </cell>
          <cell r="M82">
            <v>-10231.612979728099</v>
          </cell>
          <cell r="N82">
            <v>42719.857732552642</v>
          </cell>
        </row>
        <row r="83">
          <cell r="A83" t="str">
            <v>Mar2</v>
          </cell>
          <cell r="B83" t="str">
            <v>01-Mar-2002</v>
          </cell>
          <cell r="C83">
            <v>4</v>
          </cell>
          <cell r="D83" t="str">
            <v>Generadores y Trans.</v>
          </cell>
          <cell r="E83" t="str">
            <v>COBEE</v>
          </cell>
          <cell r="F83">
            <v>4</v>
          </cell>
          <cell r="G83" t="str">
            <v>ELFEO</v>
          </cell>
          <cell r="H83">
            <v>-1131.0037378240906</v>
          </cell>
          <cell r="I83">
            <v>-1131.0037378240906</v>
          </cell>
          <cell r="J83">
            <v>0</v>
          </cell>
          <cell r="K83">
            <v>10</v>
          </cell>
          <cell r="L83">
            <v>-1243.022698099941</v>
          </cell>
          <cell r="M83">
            <v>-1243.022698099941</v>
          </cell>
          <cell r="N83">
            <v>0</v>
          </cell>
        </row>
        <row r="84">
          <cell r="A84" t="str">
            <v>Mar2</v>
          </cell>
          <cell r="B84" t="str">
            <v>01-Mar-2002</v>
          </cell>
          <cell r="C84">
            <v>4</v>
          </cell>
          <cell r="D84" t="str">
            <v>Generadores y Trans.</v>
          </cell>
          <cell r="E84" t="str">
            <v>COBEE</v>
          </cell>
          <cell r="F84">
            <v>5</v>
          </cell>
          <cell r="G84" t="str">
            <v>SEPSA</v>
          </cell>
          <cell r="H84">
            <v>-891.59898233835338</v>
          </cell>
          <cell r="I84">
            <v>-891.59898233835338</v>
          </cell>
          <cell r="J84">
            <v>0</v>
          </cell>
          <cell r="K84">
            <v>10</v>
          </cell>
          <cell r="L84">
            <v>-979.90637482911347</v>
          </cell>
          <cell r="M84">
            <v>-979.90637482911347</v>
          </cell>
          <cell r="N84">
            <v>0</v>
          </cell>
        </row>
        <row r="85">
          <cell r="A85" t="str">
            <v>Mar2</v>
          </cell>
          <cell r="B85" t="str">
            <v>01-Mar-2002</v>
          </cell>
          <cell r="C85">
            <v>4</v>
          </cell>
          <cell r="D85" t="str">
            <v>Generadores y Trans.</v>
          </cell>
          <cell r="E85" t="str">
            <v>COBEE</v>
          </cell>
          <cell r="F85">
            <v>6</v>
          </cell>
          <cell r="G85" t="str">
            <v>CESSA</v>
          </cell>
          <cell r="H85">
            <v>-1835.412804764007</v>
          </cell>
          <cell r="I85">
            <v>-1835.412804764007</v>
          </cell>
          <cell r="J85">
            <v>0</v>
          </cell>
          <cell r="K85">
            <v>10</v>
          </cell>
          <cell r="L85">
            <v>-2017.1991483371919</v>
          </cell>
          <cell r="M85">
            <v>-2017.1991483371919</v>
          </cell>
          <cell r="N85">
            <v>0</v>
          </cell>
        </row>
        <row r="86">
          <cell r="A86" t="str">
            <v>Mar2</v>
          </cell>
          <cell r="B86" t="str">
            <v>01-Mar-2002</v>
          </cell>
          <cell r="C86">
            <v>5</v>
          </cell>
          <cell r="D86" t="str">
            <v>Generadores y Trans.</v>
          </cell>
          <cell r="E86" t="str">
            <v>CECBB</v>
          </cell>
          <cell r="F86">
            <v>1</v>
          </cell>
          <cell r="G86" t="str">
            <v>CRE</v>
          </cell>
          <cell r="H86">
            <v>206598.30492914087</v>
          </cell>
          <cell r="I86">
            <v>-75275.705898030486</v>
          </cell>
          <cell r="J86">
            <v>281874.01082717138</v>
          </cell>
          <cell r="K86">
            <v>10</v>
          </cell>
          <cell r="L86">
            <v>227060.59567049559</v>
          </cell>
          <cell r="M86">
            <v>-82731.301336601522</v>
          </cell>
          <cell r="N86">
            <v>309791.89700709714</v>
          </cell>
        </row>
        <row r="87">
          <cell r="A87" t="str">
            <v>Mar2</v>
          </cell>
          <cell r="B87" t="str">
            <v>01-Mar-2002</v>
          </cell>
          <cell r="C87">
            <v>5</v>
          </cell>
          <cell r="D87" t="str">
            <v>Generadores y Trans.</v>
          </cell>
          <cell r="E87" t="str">
            <v>CECBB</v>
          </cell>
          <cell r="F87">
            <v>2</v>
          </cell>
          <cell r="G87" t="str">
            <v>ELECTROPAZ</v>
          </cell>
          <cell r="H87">
            <v>8750.6402428853671</v>
          </cell>
          <cell r="I87">
            <v>8750.6402428853671</v>
          </cell>
          <cell r="J87">
            <v>0</v>
          </cell>
          <cell r="K87">
            <v>10</v>
          </cell>
          <cell r="L87">
            <v>9617.3373093706541</v>
          </cell>
          <cell r="M87">
            <v>9617.3373093706541</v>
          </cell>
          <cell r="N87">
            <v>0</v>
          </cell>
        </row>
        <row r="88">
          <cell r="A88" t="str">
            <v>Mar2</v>
          </cell>
          <cell r="B88" t="str">
            <v>01-Mar-2002</v>
          </cell>
          <cell r="C88">
            <v>5</v>
          </cell>
          <cell r="D88" t="str">
            <v>Generadores y Trans.</v>
          </cell>
          <cell r="E88" t="str">
            <v>CECBB</v>
          </cell>
          <cell r="F88">
            <v>3</v>
          </cell>
          <cell r="G88" t="str">
            <v>ELFEC</v>
          </cell>
          <cell r="H88">
            <v>243285.47672523695</v>
          </cell>
          <cell r="I88">
            <v>-76618.569589693216</v>
          </cell>
          <cell r="J88">
            <v>319904.04631493019</v>
          </cell>
          <cell r="K88">
            <v>10</v>
          </cell>
          <cell r="L88">
            <v>267381.40606796945</v>
          </cell>
          <cell r="M88">
            <v>-84207.167413226867</v>
          </cell>
          <cell r="N88">
            <v>351588.57348119636</v>
          </cell>
        </row>
        <row r="89">
          <cell r="A89" t="str">
            <v>Mar2</v>
          </cell>
          <cell r="B89" t="str">
            <v>01-Mar-2002</v>
          </cell>
          <cell r="C89">
            <v>5</v>
          </cell>
          <cell r="D89" t="str">
            <v>Generadores y Trans.</v>
          </cell>
          <cell r="E89" t="str">
            <v>CECBB</v>
          </cell>
          <cell r="F89">
            <v>4</v>
          </cell>
          <cell r="G89" t="str">
            <v>ELFEO</v>
          </cell>
          <cell r="H89">
            <v>-9308.2704833182124</v>
          </cell>
          <cell r="I89">
            <v>-9308.2704833182124</v>
          </cell>
          <cell r="J89">
            <v>0</v>
          </cell>
          <cell r="K89">
            <v>10</v>
          </cell>
          <cell r="L89">
            <v>-10230.197393580882</v>
          </cell>
          <cell r="M89">
            <v>-10230.197393580882</v>
          </cell>
          <cell r="N89">
            <v>0</v>
          </cell>
        </row>
        <row r="90">
          <cell r="A90" t="str">
            <v>Mar2</v>
          </cell>
          <cell r="B90" t="str">
            <v>01-Mar-2002</v>
          </cell>
          <cell r="C90">
            <v>5</v>
          </cell>
          <cell r="D90" t="str">
            <v>Generadores y Trans.</v>
          </cell>
          <cell r="E90" t="str">
            <v>CECBB</v>
          </cell>
          <cell r="F90">
            <v>5</v>
          </cell>
          <cell r="G90" t="str">
            <v>SEPSA</v>
          </cell>
          <cell r="H90">
            <v>-7337.9461205171219</v>
          </cell>
          <cell r="I90">
            <v>-7337.9461205171219</v>
          </cell>
          <cell r="J90">
            <v>0</v>
          </cell>
          <cell r="K90">
            <v>10</v>
          </cell>
          <cell r="L90">
            <v>-8064.7245275999685</v>
          </cell>
          <cell r="M90">
            <v>-8064.7245275999685</v>
          </cell>
          <cell r="N90">
            <v>0</v>
          </cell>
        </row>
        <row r="91">
          <cell r="A91" t="str">
            <v>Mar2</v>
          </cell>
          <cell r="B91" t="str">
            <v>01-Mar-2002</v>
          </cell>
          <cell r="C91">
            <v>5</v>
          </cell>
          <cell r="D91" t="str">
            <v>Generadores y Trans.</v>
          </cell>
          <cell r="E91" t="str">
            <v>CECBB</v>
          </cell>
          <cell r="F91">
            <v>6</v>
          </cell>
          <cell r="G91" t="str">
            <v>CESSA</v>
          </cell>
          <cell r="H91">
            <v>-15105.625440423006</v>
          </cell>
          <cell r="I91">
            <v>-15105.625440423006</v>
          </cell>
          <cell r="J91">
            <v>0</v>
          </cell>
          <cell r="K91">
            <v>10</v>
          </cell>
          <cell r="L91">
            <v>-16601.744683501758</v>
          </cell>
          <cell r="M91">
            <v>-16601.744683501758</v>
          </cell>
          <cell r="N91">
            <v>0</v>
          </cell>
        </row>
        <row r="92">
          <cell r="A92" t="str">
            <v>Mar2</v>
          </cell>
          <cell r="B92" t="str">
            <v>01-Mar-2002</v>
          </cell>
          <cell r="C92">
            <v>6</v>
          </cell>
          <cell r="D92" t="str">
            <v>Generadores y Trans.</v>
          </cell>
          <cell r="E92" t="str">
            <v>RÍO ELÉCTRICO</v>
          </cell>
          <cell r="F92">
            <v>1</v>
          </cell>
          <cell r="G92" t="str">
            <v>CRE</v>
          </cell>
          <cell r="H92">
            <v>24747.615641098648</v>
          </cell>
          <cell r="I92">
            <v>-9016.9870334404586</v>
          </cell>
          <cell r="J92">
            <v>33764.602674539106</v>
          </cell>
          <cell r="K92">
            <v>10</v>
          </cell>
          <cell r="L92">
            <v>27198.714678804405</v>
          </cell>
          <cell r="M92">
            <v>-9910.0641104889219</v>
          </cell>
          <cell r="N92">
            <v>37108.778789293327</v>
          </cell>
        </row>
        <row r="93">
          <cell r="A93" t="str">
            <v>Mar2</v>
          </cell>
          <cell r="B93" t="str">
            <v>01-Mar-2002</v>
          </cell>
          <cell r="C93">
            <v>6</v>
          </cell>
          <cell r="D93" t="str">
            <v>Generadores y Trans.</v>
          </cell>
          <cell r="E93" t="str">
            <v>RÍO ELÉCTRICO</v>
          </cell>
          <cell r="F93">
            <v>2</v>
          </cell>
          <cell r="G93" t="str">
            <v>ELECTROPAZ</v>
          </cell>
          <cell r="H93">
            <v>1048.2055088435125</v>
          </cell>
          <cell r="I93">
            <v>1048.2055088435125</v>
          </cell>
          <cell r="J93">
            <v>0</v>
          </cell>
          <cell r="K93">
            <v>10</v>
          </cell>
          <cell r="L93">
            <v>1152.0238140614672</v>
          </cell>
          <cell r="M93">
            <v>1152.0238140614672</v>
          </cell>
          <cell r="N93">
            <v>0</v>
          </cell>
        </row>
        <row r="94">
          <cell r="A94" t="str">
            <v>Mar2</v>
          </cell>
          <cell r="B94" t="str">
            <v>01-Mar-2002</v>
          </cell>
          <cell r="C94">
            <v>6</v>
          </cell>
          <cell r="D94" t="str">
            <v>Generadores y Trans.</v>
          </cell>
          <cell r="E94" t="str">
            <v>RÍO ELÉCTRICO</v>
          </cell>
          <cell r="F94">
            <v>3</v>
          </cell>
          <cell r="G94" t="str">
            <v>ELFEC</v>
          </cell>
          <cell r="H94">
            <v>29142.230722186261</v>
          </cell>
          <cell r="I94">
            <v>-9177.8435056707312</v>
          </cell>
          <cell r="J94">
            <v>38320.074227856996</v>
          </cell>
          <cell r="K94">
            <v>10</v>
          </cell>
          <cell r="L94">
            <v>32028.589340150429</v>
          </cell>
          <cell r="M94">
            <v>-10086.852426417203</v>
          </cell>
          <cell r="N94">
            <v>42115.441766567637</v>
          </cell>
        </row>
        <row r="95">
          <cell r="A95" t="str">
            <v>Mar2</v>
          </cell>
          <cell r="B95" t="str">
            <v>01-Mar-2002</v>
          </cell>
          <cell r="C95">
            <v>6</v>
          </cell>
          <cell r="D95" t="str">
            <v>Generadores y Trans.</v>
          </cell>
          <cell r="E95" t="str">
            <v>RÍO ELÉCTRICO</v>
          </cell>
          <cell r="F95">
            <v>4</v>
          </cell>
          <cell r="G95" t="str">
            <v>ELFEO</v>
          </cell>
          <cell r="H95">
            <v>-1115.0018887306492</v>
          </cell>
          <cell r="I95">
            <v>-1115.0018887306492</v>
          </cell>
          <cell r="J95">
            <v>0</v>
          </cell>
          <cell r="K95">
            <v>10</v>
          </cell>
          <cell r="L95">
            <v>-1225.4359643257585</v>
          </cell>
          <cell r="M95">
            <v>-1225.4359643257585</v>
          </cell>
          <cell r="N95">
            <v>0</v>
          </cell>
        </row>
        <row r="96">
          <cell r="A96" t="str">
            <v>Mar2</v>
          </cell>
          <cell r="B96" t="str">
            <v>01-Mar-2002</v>
          </cell>
          <cell r="C96">
            <v>6</v>
          </cell>
          <cell r="D96" t="str">
            <v>Generadores y Trans.</v>
          </cell>
          <cell r="E96" t="str">
            <v>RÍO ELÉCTRICO</v>
          </cell>
          <cell r="F96">
            <v>5</v>
          </cell>
          <cell r="G96" t="str">
            <v>SEPSA</v>
          </cell>
          <cell r="H96">
            <v>-878.98431813335901</v>
          </cell>
          <cell r="I96">
            <v>-878.98431813335901</v>
          </cell>
          <cell r="J96">
            <v>0</v>
          </cell>
          <cell r="K96">
            <v>10</v>
          </cell>
          <cell r="L96">
            <v>-966.04230576256566</v>
          </cell>
          <cell r="M96">
            <v>-966.04230576256566</v>
          </cell>
          <cell r="N96">
            <v>0</v>
          </cell>
        </row>
        <row r="97">
          <cell r="A97" t="str">
            <v>Mar2</v>
          </cell>
          <cell r="B97" t="str">
            <v>01-Mar-2002</v>
          </cell>
          <cell r="C97">
            <v>6</v>
          </cell>
          <cell r="D97" t="str">
            <v>Generadores y Trans.</v>
          </cell>
          <cell r="E97" t="str">
            <v>RÍO ELÉCTRICO</v>
          </cell>
          <cell r="F97">
            <v>6</v>
          </cell>
          <cell r="G97" t="str">
            <v>CESSA</v>
          </cell>
          <cell r="H97">
            <v>-1809.4447219506746</v>
          </cell>
          <cell r="I97">
            <v>-1809.4447219506746</v>
          </cell>
          <cell r="J97">
            <v>0</v>
          </cell>
          <cell r="K97">
            <v>10</v>
          </cell>
          <cell r="L97">
            <v>-1988.6590867232385</v>
          </cell>
          <cell r="M97">
            <v>-1988.6590867232385</v>
          </cell>
          <cell r="N97">
            <v>0</v>
          </cell>
        </row>
        <row r="98">
          <cell r="A98" t="str">
            <v>Mar2</v>
          </cell>
          <cell r="B98" t="str">
            <v>01-Mar-2002</v>
          </cell>
          <cell r="C98">
            <v>7</v>
          </cell>
          <cell r="D98" t="str">
            <v>Generadores y Trans.</v>
          </cell>
          <cell r="E98" t="str">
            <v>HIDROBOL</v>
          </cell>
          <cell r="F98">
            <v>1</v>
          </cell>
          <cell r="G98" t="str">
            <v>CRE</v>
          </cell>
          <cell r="H98">
            <v>2657.7485526946575</v>
          </cell>
          <cell r="I98">
            <v>-968.37144173170827</v>
          </cell>
          <cell r="J98">
            <v>3626.1199944263658</v>
          </cell>
          <cell r="K98">
            <v>10</v>
          </cell>
          <cell r="L98">
            <v>2920.982191621682</v>
          </cell>
          <cell r="M98">
            <v>-1064.2826738840497</v>
          </cell>
          <cell r="N98">
            <v>3985.2648655057319</v>
          </cell>
        </row>
        <row r="99">
          <cell r="A99" t="str">
            <v>Mar2</v>
          </cell>
          <cell r="B99" t="str">
            <v>01-Mar-2002</v>
          </cell>
          <cell r="C99">
            <v>7</v>
          </cell>
          <cell r="D99" t="str">
            <v>Generadores y Trans.</v>
          </cell>
          <cell r="E99" t="str">
            <v>HIDROBOL</v>
          </cell>
          <cell r="F99">
            <v>2</v>
          </cell>
          <cell r="G99" t="str">
            <v>ELECTROPAZ</v>
          </cell>
          <cell r="H99">
            <v>112.57111450482086</v>
          </cell>
          <cell r="I99">
            <v>112.57111450482086</v>
          </cell>
          <cell r="J99">
            <v>0</v>
          </cell>
          <cell r="K99">
            <v>10</v>
          </cell>
          <cell r="L99">
            <v>123.72059065790943</v>
          </cell>
          <cell r="M99">
            <v>123.72059065790943</v>
          </cell>
          <cell r="N99">
            <v>0</v>
          </cell>
        </row>
        <row r="100">
          <cell r="A100" t="str">
            <v>Mar2</v>
          </cell>
          <cell r="B100" t="str">
            <v>01-Mar-2002</v>
          </cell>
          <cell r="C100">
            <v>7</v>
          </cell>
          <cell r="D100" t="str">
            <v>Generadores y Trans.</v>
          </cell>
          <cell r="E100" t="str">
            <v>HIDROBOL</v>
          </cell>
          <cell r="F100">
            <v>3</v>
          </cell>
          <cell r="G100" t="str">
            <v>ELFEC</v>
          </cell>
          <cell r="H100">
            <v>3129.7043984939583</v>
          </cell>
          <cell r="I100">
            <v>-985.64648198049872</v>
          </cell>
          <cell r="J100">
            <v>4115.350880474457</v>
          </cell>
          <cell r="K100">
            <v>10</v>
          </cell>
          <cell r="L100">
            <v>3439.6823596318523</v>
          </cell>
          <cell r="M100">
            <v>-1083.2687005625719</v>
          </cell>
          <cell r="N100">
            <v>4522.9510601944239</v>
          </cell>
        </row>
        <row r="101">
          <cell r="A101" t="str">
            <v>Mar2</v>
          </cell>
          <cell r="B101" t="str">
            <v>01-Mar-2002</v>
          </cell>
          <cell r="C101">
            <v>7</v>
          </cell>
          <cell r="D101" t="str">
            <v>Generadores y Trans.</v>
          </cell>
          <cell r="E101" t="str">
            <v>HIDROBOL</v>
          </cell>
          <cell r="F101">
            <v>4</v>
          </cell>
          <cell r="G101" t="str">
            <v>ELFEO</v>
          </cell>
          <cell r="H101">
            <v>-119.74465334366795</v>
          </cell>
          <cell r="I101">
            <v>-119.74465334366795</v>
          </cell>
          <cell r="J101">
            <v>0</v>
          </cell>
          <cell r="K101">
            <v>10</v>
          </cell>
          <cell r="L101">
            <v>-131.60462437431727</v>
          </cell>
          <cell r="M101">
            <v>-131.60462437431727</v>
          </cell>
          <cell r="N101">
            <v>0</v>
          </cell>
        </row>
        <row r="102">
          <cell r="A102" t="str">
            <v>Mar2</v>
          </cell>
          <cell r="B102" t="str">
            <v>01-Mar-2002</v>
          </cell>
          <cell r="C102">
            <v>7</v>
          </cell>
          <cell r="D102" t="str">
            <v>Generadores y Trans.</v>
          </cell>
          <cell r="E102" t="str">
            <v>HIDROBOL</v>
          </cell>
          <cell r="F102">
            <v>5</v>
          </cell>
          <cell r="G102" t="str">
            <v>SEPSA</v>
          </cell>
          <cell r="H102">
            <v>-94.39775262553438</v>
          </cell>
          <cell r="I102">
            <v>-94.39775262553438</v>
          </cell>
          <cell r="J102">
            <v>0</v>
          </cell>
          <cell r="K102">
            <v>10</v>
          </cell>
          <cell r="L102">
            <v>-103.7472691194701</v>
          </cell>
          <cell r="M102">
            <v>-103.7472691194701</v>
          </cell>
          <cell r="N102">
            <v>0</v>
          </cell>
        </row>
        <row r="103">
          <cell r="A103" t="str">
            <v>Mar2</v>
          </cell>
          <cell r="B103" t="str">
            <v>01-Mar-2002</v>
          </cell>
          <cell r="C103">
            <v>7</v>
          </cell>
          <cell r="D103" t="str">
            <v>Generadores y Trans.</v>
          </cell>
          <cell r="E103" t="str">
            <v>HIDROBOL</v>
          </cell>
          <cell r="F103">
            <v>6</v>
          </cell>
          <cell r="G103" t="str">
            <v>CESSA</v>
          </cell>
          <cell r="H103">
            <v>-194.32373448369506</v>
          </cell>
          <cell r="I103">
            <v>-194.32373448369506</v>
          </cell>
          <cell r="J103">
            <v>0</v>
          </cell>
          <cell r="K103">
            <v>10</v>
          </cell>
          <cell r="L103">
            <v>-213.57030455751527</v>
          </cell>
          <cell r="M103">
            <v>-213.57030455751527</v>
          </cell>
          <cell r="N103">
            <v>0</v>
          </cell>
        </row>
        <row r="104">
          <cell r="A104" t="str">
            <v>Mar2</v>
          </cell>
          <cell r="B104" t="str">
            <v>01-Mar-2002</v>
          </cell>
          <cell r="C104">
            <v>8</v>
          </cell>
          <cell r="D104" t="str">
            <v>Generadores y Trans.</v>
          </cell>
          <cell r="E104" t="str">
            <v>SYNERGIA</v>
          </cell>
          <cell r="F104">
            <v>1</v>
          </cell>
          <cell r="G104" t="str">
            <v>CRE</v>
          </cell>
          <cell r="H104">
            <v>18816.230494694752</v>
          </cell>
          <cell r="I104">
            <v>-6855.8405322540948</v>
          </cell>
          <cell r="J104">
            <v>25672.071026948848</v>
          </cell>
          <cell r="K104">
            <v>10</v>
          </cell>
          <cell r="L104">
            <v>20679.862334127527</v>
          </cell>
          <cell r="M104">
            <v>-7534.8693475943883</v>
          </cell>
          <cell r="N104">
            <v>28214.731681721918</v>
          </cell>
        </row>
        <row r="105">
          <cell r="A105" t="str">
            <v>Mar2</v>
          </cell>
          <cell r="B105" t="str">
            <v>01-Mar-2002</v>
          </cell>
          <cell r="C105">
            <v>8</v>
          </cell>
          <cell r="D105" t="str">
            <v>Generadores y Trans.</v>
          </cell>
          <cell r="E105" t="str">
            <v>SYNERGIA</v>
          </cell>
          <cell r="F105">
            <v>2</v>
          </cell>
          <cell r="G105" t="str">
            <v>ELECTROPAZ</v>
          </cell>
          <cell r="H105">
            <v>796.9768379404461</v>
          </cell>
          <cell r="I105">
            <v>796.9768379404461</v>
          </cell>
          <cell r="J105">
            <v>0</v>
          </cell>
          <cell r="K105">
            <v>10</v>
          </cell>
          <cell r="L105">
            <v>875.91248931307598</v>
          </cell>
          <cell r="M105">
            <v>875.91248931307598</v>
          </cell>
          <cell r="N105">
            <v>0</v>
          </cell>
        </row>
        <row r="106">
          <cell r="A106" t="str">
            <v>Mar2</v>
          </cell>
          <cell r="B106" t="str">
            <v>01-Mar-2002</v>
          </cell>
          <cell r="C106">
            <v>8</v>
          </cell>
          <cell r="D106" t="str">
            <v>Generadores y Trans.</v>
          </cell>
          <cell r="E106" t="str">
            <v>SYNERGIA</v>
          </cell>
          <cell r="F106">
            <v>3</v>
          </cell>
          <cell r="G106" t="str">
            <v>ELFEC</v>
          </cell>
          <cell r="H106">
            <v>22157.566140941086</v>
          </cell>
          <cell r="I106">
            <v>-6978.1437271130699</v>
          </cell>
          <cell r="J106">
            <v>29135.709868054157</v>
          </cell>
          <cell r="K106">
            <v>10</v>
          </cell>
          <cell r="L106">
            <v>24352.136714268097</v>
          </cell>
          <cell r="M106">
            <v>-7669.285921276386</v>
          </cell>
          <cell r="N106">
            <v>32021.422635544484</v>
          </cell>
        </row>
        <row r="107">
          <cell r="A107" t="str">
            <v>Mar2</v>
          </cell>
          <cell r="B107" t="str">
            <v>01-Mar-2002</v>
          </cell>
          <cell r="C107">
            <v>8</v>
          </cell>
          <cell r="D107" t="str">
            <v>Generadores y Trans.</v>
          </cell>
          <cell r="E107" t="str">
            <v>SYNERGIA</v>
          </cell>
          <cell r="F107">
            <v>4</v>
          </cell>
          <cell r="G107" t="str">
            <v>ELFEO</v>
          </cell>
          <cell r="H107">
            <v>-847.76379448587932</v>
          </cell>
          <cell r="I107">
            <v>-847.76379448587932</v>
          </cell>
          <cell r="J107">
            <v>0</v>
          </cell>
          <cell r="K107">
            <v>10</v>
          </cell>
          <cell r="L107">
            <v>-931.72958137224259</v>
          </cell>
          <cell r="M107">
            <v>-931.72958137224259</v>
          </cell>
          <cell r="N107">
            <v>0</v>
          </cell>
        </row>
        <row r="108">
          <cell r="A108" t="str">
            <v>Mar2</v>
          </cell>
          <cell r="B108" t="str">
            <v>01-Mar-2002</v>
          </cell>
          <cell r="C108">
            <v>8</v>
          </cell>
          <cell r="D108" t="str">
            <v>Generadores y Trans.</v>
          </cell>
          <cell r="E108" t="str">
            <v>SYNERGIA</v>
          </cell>
          <cell r="F108">
            <v>5</v>
          </cell>
          <cell r="G108" t="str">
            <v>SEPSA</v>
          </cell>
          <cell r="H108">
            <v>-668.31373862751434</v>
          </cell>
          <cell r="I108">
            <v>-668.31373862751434</v>
          </cell>
          <cell r="J108">
            <v>0</v>
          </cell>
          <cell r="K108">
            <v>10</v>
          </cell>
          <cell r="L108">
            <v>-734.50610177845249</v>
          </cell>
          <cell r="M108">
            <v>-734.50610177845249</v>
          </cell>
          <cell r="N108">
            <v>0</v>
          </cell>
        </row>
        <row r="109">
          <cell r="A109" t="str">
            <v>Mar2</v>
          </cell>
          <cell r="B109" t="str">
            <v>01-Mar-2002</v>
          </cell>
          <cell r="C109">
            <v>8</v>
          </cell>
          <cell r="D109" t="str">
            <v>Generadores y Trans.</v>
          </cell>
          <cell r="E109" t="str">
            <v>SYNERGIA</v>
          </cell>
          <cell r="F109">
            <v>6</v>
          </cell>
          <cell r="G109" t="str">
            <v>CESSA</v>
          </cell>
          <cell r="H109">
            <v>-1375.7660313380102</v>
          </cell>
          <cell r="I109">
            <v>-1375.7660313380102</v>
          </cell>
          <cell r="J109">
            <v>0</v>
          </cell>
          <cell r="K109">
            <v>10</v>
          </cell>
          <cell r="L109">
            <v>-1512.0271905714967</v>
          </cell>
          <cell r="M109">
            <v>-1512.0271905714967</v>
          </cell>
          <cell r="N109">
            <v>0</v>
          </cell>
        </row>
        <row r="110">
          <cell r="A110" t="str">
            <v>Mar2</v>
          </cell>
          <cell r="B110" t="str">
            <v>01-Mar-2002</v>
          </cell>
          <cell r="C110">
            <v>9</v>
          </cell>
          <cell r="D110" t="str">
            <v>Generadores y Trans.</v>
          </cell>
          <cell r="E110" t="str">
            <v>INGRESO TARIFARIO</v>
          </cell>
          <cell r="F110">
            <v>1</v>
          </cell>
          <cell r="G110" t="str">
            <v>CRE</v>
          </cell>
          <cell r="H110">
            <v>17338.279441031827</v>
          </cell>
          <cell r="I110">
            <v>-6317.3375233094066</v>
          </cell>
          <cell r="J110">
            <v>23655.616964341236</v>
          </cell>
          <cell r="K110">
            <v>10</v>
          </cell>
          <cell r="L110">
            <v>19055.529323594656</v>
          </cell>
          <cell r="M110">
            <v>-6943.0309294463195</v>
          </cell>
          <cell r="N110">
            <v>25998.560253040978</v>
          </cell>
        </row>
        <row r="111">
          <cell r="A111" t="str">
            <v>Mar2</v>
          </cell>
          <cell r="B111" t="str">
            <v>01-Mar-2002</v>
          </cell>
          <cell r="C111">
            <v>9</v>
          </cell>
          <cell r="D111" t="str">
            <v>Generadores y Trans.</v>
          </cell>
          <cell r="E111" t="str">
            <v>INGRESO TARIFARIO</v>
          </cell>
          <cell r="F111">
            <v>2</v>
          </cell>
          <cell r="G111" t="str">
            <v>ELECTROPAZ</v>
          </cell>
          <cell r="H111">
            <v>734.37701181102364</v>
          </cell>
          <cell r="I111">
            <v>734.37701181102364</v>
          </cell>
          <cell r="J111">
            <v>0</v>
          </cell>
          <cell r="K111">
            <v>10</v>
          </cell>
          <cell r="L111">
            <v>807.11253563150433</v>
          </cell>
          <cell r="M111">
            <v>807.11253563150433</v>
          </cell>
          <cell r="N111">
            <v>0</v>
          </cell>
        </row>
        <row r="112">
          <cell r="A112" t="str">
            <v>Mar2</v>
          </cell>
          <cell r="B112" t="str">
            <v>01-Mar-2002</v>
          </cell>
          <cell r="C112">
            <v>9</v>
          </cell>
          <cell r="D112" t="str">
            <v>Generadores y Trans.</v>
          </cell>
          <cell r="E112" t="str">
            <v>INGRESO TARIFARIO</v>
          </cell>
          <cell r="F112">
            <v>3</v>
          </cell>
          <cell r="G112" t="str">
            <v>ELFEC</v>
          </cell>
          <cell r="H112">
            <v>20417.164510877981</v>
          </cell>
          <cell r="I112">
            <v>-6430.0342172404125</v>
          </cell>
          <cell r="J112">
            <v>26847.198728118394</v>
          </cell>
          <cell r="K112">
            <v>10</v>
          </cell>
          <cell r="L112">
            <v>22439.359012807439</v>
          </cell>
          <cell r="M112">
            <v>-7066.8895373997893</v>
          </cell>
          <cell r="N112">
            <v>29506.24855020723</v>
          </cell>
        </row>
        <row r="113">
          <cell r="A113" t="str">
            <v>Mar2</v>
          </cell>
          <cell r="B113" t="str">
            <v>01-Mar-2002</v>
          </cell>
          <cell r="C113">
            <v>9</v>
          </cell>
          <cell r="D113" t="str">
            <v>Generadores y Trans.</v>
          </cell>
          <cell r="E113" t="str">
            <v>INGRESO TARIFARIO</v>
          </cell>
          <cell r="F113">
            <v>4</v>
          </cell>
          <cell r="G113" t="str">
            <v>ELFEO</v>
          </cell>
          <cell r="H113">
            <v>-781.17482526215736</v>
          </cell>
          <cell r="I113">
            <v>-781.17482526215736</v>
          </cell>
          <cell r="J113">
            <v>0</v>
          </cell>
          <cell r="K113">
            <v>10</v>
          </cell>
          <cell r="L113">
            <v>-858.54538452121631</v>
          </cell>
          <cell r="M113">
            <v>-858.54538452121631</v>
          </cell>
          <cell r="N113">
            <v>0</v>
          </cell>
        </row>
        <row r="114">
          <cell r="A114" t="str">
            <v>Mar2</v>
          </cell>
          <cell r="B114" t="str">
            <v>01-Mar-2002</v>
          </cell>
          <cell r="C114">
            <v>9</v>
          </cell>
          <cell r="D114" t="str">
            <v>Generadores y Trans.</v>
          </cell>
          <cell r="E114" t="str">
            <v>INGRESO TARIFARIO</v>
          </cell>
          <cell r="F114">
            <v>5</v>
          </cell>
          <cell r="G114" t="str">
            <v>SEPSA</v>
          </cell>
          <cell r="H114">
            <v>-615.81996233898315</v>
          </cell>
          <cell r="I114">
            <v>-615.81996233898315</v>
          </cell>
          <cell r="J114">
            <v>0</v>
          </cell>
          <cell r="K114">
            <v>10</v>
          </cell>
          <cell r="L114">
            <v>-676.81313998403834</v>
          </cell>
          <cell r="M114">
            <v>-676.81313998403834</v>
          </cell>
          <cell r="N114">
            <v>0</v>
          </cell>
        </row>
        <row r="115">
          <cell r="A115" t="str">
            <v>Mar2</v>
          </cell>
          <cell r="B115" t="str">
            <v>01-Mar-2002</v>
          </cell>
          <cell r="C115">
            <v>9</v>
          </cell>
          <cell r="D115" t="str">
            <v>Generadores y Trans.</v>
          </cell>
          <cell r="E115" t="str">
            <v>INGRESO TARIFARIO</v>
          </cell>
          <cell r="F115">
            <v>6</v>
          </cell>
          <cell r="G115" t="str">
            <v>CESSA</v>
          </cell>
          <cell r="H115">
            <v>-1267.7042781519526</v>
          </cell>
          <cell r="I115">
            <v>-1267.7042781519526</v>
          </cell>
          <cell r="J115">
            <v>0</v>
          </cell>
          <cell r="K115">
            <v>10</v>
          </cell>
          <cell r="L115">
            <v>-1393.262585721327</v>
          </cell>
          <cell r="M115">
            <v>-1393.262585721327</v>
          </cell>
          <cell r="N115">
            <v>0</v>
          </cell>
        </row>
        <row r="116">
          <cell r="A116" t="str">
            <v>Mar2</v>
          </cell>
          <cell r="B116" t="str">
            <v>01-Mar-2002</v>
          </cell>
          <cell r="C116">
            <v>10</v>
          </cell>
          <cell r="D116" t="str">
            <v>Distribuidores</v>
          </cell>
          <cell r="E116" t="str">
            <v>CRE</v>
          </cell>
          <cell r="F116">
            <v>1</v>
          </cell>
          <cell r="G116" t="str">
            <v>CRE</v>
          </cell>
          <cell r="H116">
            <v>353742.93473356828</v>
          </cell>
          <cell r="I116">
            <v>-128889.00094143191</v>
          </cell>
          <cell r="J116">
            <v>482631.93567500019</v>
          </cell>
          <cell r="K116">
            <v>10</v>
          </cell>
          <cell r="L116">
            <v>388778.99556040304</v>
          </cell>
          <cell r="M116">
            <v>-141654.6633292762</v>
          </cell>
          <cell r="N116">
            <v>530433.65888967924</v>
          </cell>
        </row>
        <row r="117">
          <cell r="A117" t="str">
            <v>Mar2</v>
          </cell>
          <cell r="B117" t="str">
            <v>01-Mar-2002</v>
          </cell>
          <cell r="C117">
            <v>11</v>
          </cell>
          <cell r="D117" t="str">
            <v>Distribuidores</v>
          </cell>
          <cell r="E117" t="str">
            <v>ELECTROPAZ</v>
          </cell>
          <cell r="F117">
            <v>2</v>
          </cell>
          <cell r="G117" t="str">
            <v>ELECTROPAZ</v>
          </cell>
          <cell r="H117">
            <v>14983.071431189246</v>
          </cell>
          <cell r="I117">
            <v>14983.071431189246</v>
          </cell>
          <cell r="J117">
            <v>0</v>
          </cell>
          <cell r="K117">
            <v>10</v>
          </cell>
          <cell r="L117">
            <v>16467.052453824614</v>
          </cell>
          <cell r="M117">
            <v>16467.052453824614</v>
          </cell>
          <cell r="N117">
            <v>0</v>
          </cell>
        </row>
        <row r="118">
          <cell r="A118" t="str">
            <v>Mar2</v>
          </cell>
          <cell r="B118" t="str">
            <v>01-Mar-2002</v>
          </cell>
          <cell r="C118">
            <v>12</v>
          </cell>
          <cell r="D118" t="str">
            <v>Distribuidores</v>
          </cell>
          <cell r="E118" t="str">
            <v>ELFEC</v>
          </cell>
          <cell r="F118">
            <v>3</v>
          </cell>
          <cell r="G118" t="str">
            <v>ELFEC</v>
          </cell>
          <cell r="H118">
            <v>416559.65446743416</v>
          </cell>
          <cell r="I118">
            <v>-131188.28671436629</v>
          </cell>
          <cell r="J118">
            <v>547747.94118180044</v>
          </cell>
          <cell r="K118">
            <v>10</v>
          </cell>
          <cell r="L118">
            <v>457817.32482322131</v>
          </cell>
          <cell r="M118">
            <v>-144181.67920870581</v>
          </cell>
          <cell r="N118">
            <v>601999.00403192709</v>
          </cell>
        </row>
        <row r="119">
          <cell r="A119" t="str">
            <v>Mar2</v>
          </cell>
          <cell r="B119" t="str">
            <v>01-Mar-2002</v>
          </cell>
          <cell r="C119">
            <v>13</v>
          </cell>
          <cell r="D119" t="str">
            <v>Distribuidores</v>
          </cell>
          <cell r="E119" t="str">
            <v>ELFEO</v>
          </cell>
          <cell r="F119">
            <v>4</v>
          </cell>
          <cell r="G119" t="str">
            <v>ELFEO</v>
          </cell>
          <cell r="H119">
            <v>-15937.860280083984</v>
          </cell>
          <cell r="I119">
            <v>-15937.860280083984</v>
          </cell>
          <cell r="J119">
            <v>0</v>
          </cell>
          <cell r="K119">
            <v>10</v>
          </cell>
          <cell r="L119">
            <v>-17516.407262635566</v>
          </cell>
          <cell r="M119">
            <v>-17516.407262635566</v>
          </cell>
          <cell r="N119">
            <v>0</v>
          </cell>
        </row>
        <row r="120">
          <cell r="A120" t="str">
            <v>Mar2</v>
          </cell>
          <cell r="B120" t="str">
            <v>01-Mar-2002</v>
          </cell>
          <cell r="C120">
            <v>14</v>
          </cell>
          <cell r="D120" t="str">
            <v>Distribuidores</v>
          </cell>
          <cell r="E120" t="str">
            <v>SEPSA</v>
          </cell>
          <cell r="F120">
            <v>5</v>
          </cell>
          <cell r="G120" t="str">
            <v>SEPSA</v>
          </cell>
          <cell r="H120">
            <v>-12564.220197638206</v>
          </cell>
          <cell r="I120">
            <v>-12564.220197638206</v>
          </cell>
          <cell r="J120">
            <v>0</v>
          </cell>
          <cell r="K120">
            <v>10</v>
          </cell>
          <cell r="L120">
            <v>-13808.628890684608</v>
          </cell>
          <cell r="M120">
            <v>-13808.628890684608</v>
          </cell>
          <cell r="N120">
            <v>0</v>
          </cell>
        </row>
        <row r="121">
          <cell r="A121" t="str">
            <v>Mar2</v>
          </cell>
          <cell r="B121" t="str">
            <v>01-Mar-2002</v>
          </cell>
          <cell r="C121">
            <v>15</v>
          </cell>
          <cell r="D121" t="str">
            <v>Distribuidores</v>
          </cell>
          <cell r="E121" t="str">
            <v>CESSA</v>
          </cell>
          <cell r="F121">
            <v>6</v>
          </cell>
          <cell r="G121" t="str">
            <v>CESSA</v>
          </cell>
          <cell r="H121">
            <v>-25864.240638924894</v>
          </cell>
          <cell r="I121">
            <v>-25864.240638924894</v>
          </cell>
          <cell r="J121">
            <v>0</v>
          </cell>
          <cell r="K121">
            <v>10</v>
          </cell>
          <cell r="L121">
            <v>-28425.934511193413</v>
          </cell>
          <cell r="M121">
            <v>-28425.934511193413</v>
          </cell>
          <cell r="N121">
            <v>0</v>
          </cell>
        </row>
        <row r="122">
          <cell r="A122" t="str">
            <v>Abr2</v>
          </cell>
          <cell r="B122" t="str">
            <v>01-Abr-2002</v>
          </cell>
          <cell r="C122">
            <v>1</v>
          </cell>
          <cell r="D122" t="str">
            <v>Generadores y Trans.</v>
          </cell>
          <cell r="E122" t="str">
            <v>CORANI</v>
          </cell>
          <cell r="F122">
            <v>1</v>
          </cell>
          <cell r="G122" t="str">
            <v>CRE</v>
          </cell>
          <cell r="H122">
            <v>418429.81857249414</v>
          </cell>
          <cell r="I122">
            <v>-95348.021980559424</v>
          </cell>
          <cell r="J122">
            <v>513777.84055305354</v>
          </cell>
          <cell r="K122">
            <v>9</v>
          </cell>
          <cell r="L122">
            <v>455550.09663598845</v>
          </cell>
          <cell r="M122">
            <v>-103806.65693348243</v>
          </cell>
          <cell r="N122">
            <v>559356.75356947083</v>
          </cell>
        </row>
        <row r="123">
          <cell r="A123" t="str">
            <v>Abr2</v>
          </cell>
          <cell r="B123" t="str">
            <v>01-Abr-2002</v>
          </cell>
          <cell r="C123">
            <v>1</v>
          </cell>
          <cell r="D123" t="str">
            <v>Generadores y Trans.</v>
          </cell>
          <cell r="E123" t="str">
            <v>CORANI</v>
          </cell>
          <cell r="F123">
            <v>2</v>
          </cell>
          <cell r="G123" t="str">
            <v>ELECTROPAZ</v>
          </cell>
          <cell r="H123">
            <v>36041.828034498256</v>
          </cell>
          <cell r="I123">
            <v>36041.828034498256</v>
          </cell>
          <cell r="J123">
            <v>0</v>
          </cell>
          <cell r="K123">
            <v>9</v>
          </cell>
          <cell r="L123">
            <v>39239.216507245037</v>
          </cell>
          <cell r="M123">
            <v>39239.216507245037</v>
          </cell>
          <cell r="N123">
            <v>0</v>
          </cell>
        </row>
        <row r="124">
          <cell r="A124" t="str">
            <v>Abr2</v>
          </cell>
          <cell r="B124" t="str">
            <v>01-Abr-2002</v>
          </cell>
          <cell r="C124">
            <v>1</v>
          </cell>
          <cell r="D124" t="str">
            <v>Generadores y Trans.</v>
          </cell>
          <cell r="E124" t="str">
            <v>CORANI</v>
          </cell>
          <cell r="F124">
            <v>3</v>
          </cell>
          <cell r="G124" t="str">
            <v>ELFEC</v>
          </cell>
          <cell r="H124">
            <v>481826.09895912587</v>
          </cell>
          <cell r="I124">
            <v>-112016.11141551053</v>
          </cell>
          <cell r="J124">
            <v>593842.21037463634</v>
          </cell>
          <cell r="K124">
            <v>9</v>
          </cell>
          <cell r="L124">
            <v>524570.46845131286</v>
          </cell>
          <cell r="M124">
            <v>-121953.42711045954</v>
          </cell>
          <cell r="N124">
            <v>646523.8955617724</v>
          </cell>
        </row>
        <row r="125">
          <cell r="A125" t="str">
            <v>Abr2</v>
          </cell>
          <cell r="B125" t="str">
            <v>01-Abr-2002</v>
          </cell>
          <cell r="C125">
            <v>1</v>
          </cell>
          <cell r="D125" t="str">
            <v>Generadores y Trans.</v>
          </cell>
          <cell r="E125" t="str">
            <v>CORANI</v>
          </cell>
          <cell r="F125">
            <v>4</v>
          </cell>
          <cell r="G125" t="str">
            <v>ELFEO</v>
          </cell>
          <cell r="H125">
            <v>-21619.925556799142</v>
          </cell>
          <cell r="I125">
            <v>-21619.925556799142</v>
          </cell>
          <cell r="J125">
            <v>0</v>
          </cell>
          <cell r="K125">
            <v>9</v>
          </cell>
          <cell r="L125">
            <v>-23537.899880709305</v>
          </cell>
          <cell r="M125">
            <v>-23537.899880709305</v>
          </cell>
          <cell r="N125">
            <v>0</v>
          </cell>
        </row>
        <row r="126">
          <cell r="A126" t="str">
            <v>Abr2</v>
          </cell>
          <cell r="B126" t="str">
            <v>01-Abr-2002</v>
          </cell>
          <cell r="C126">
            <v>1</v>
          </cell>
          <cell r="D126" t="str">
            <v>Generadores y Trans.</v>
          </cell>
          <cell r="E126" t="str">
            <v>CORANI</v>
          </cell>
          <cell r="F126">
            <v>5</v>
          </cell>
          <cell r="G126" t="str">
            <v>SEPSA</v>
          </cell>
          <cell r="H126">
            <v>780.38861581447463</v>
          </cell>
          <cell r="I126">
            <v>780.38861581447463</v>
          </cell>
          <cell r="J126">
            <v>0</v>
          </cell>
          <cell r="K126">
            <v>9</v>
          </cell>
          <cell r="L126">
            <v>849.61944289904079</v>
          </cell>
          <cell r="M126">
            <v>849.61944289904079</v>
          </cell>
          <cell r="N126">
            <v>0</v>
          </cell>
        </row>
        <row r="127">
          <cell r="A127" t="str">
            <v>Abr2</v>
          </cell>
          <cell r="B127" t="str">
            <v>01-Abr-2002</v>
          </cell>
          <cell r="C127">
            <v>1</v>
          </cell>
          <cell r="D127" t="str">
            <v>Generadores y Trans.</v>
          </cell>
          <cell r="E127" t="str">
            <v>CORANI</v>
          </cell>
          <cell r="F127">
            <v>6</v>
          </cell>
          <cell r="G127" t="str">
            <v>CESSA</v>
          </cell>
          <cell r="H127">
            <v>-31761.030674168869</v>
          </cell>
          <cell r="I127">
            <v>-31761.030674168869</v>
          </cell>
          <cell r="J127">
            <v>0</v>
          </cell>
          <cell r="K127">
            <v>9</v>
          </cell>
          <cell r="L127">
            <v>-34578.655608812624</v>
          </cell>
          <cell r="M127">
            <v>-34578.655608812624</v>
          </cell>
          <cell r="N127">
            <v>0</v>
          </cell>
        </row>
        <row r="128">
          <cell r="A128" t="str">
            <v>Abr2</v>
          </cell>
          <cell r="B128" t="str">
            <v>01-Abr-2002</v>
          </cell>
          <cell r="C128">
            <v>2</v>
          </cell>
          <cell r="D128" t="str">
            <v>Generadores y Trans.</v>
          </cell>
          <cell r="E128" t="str">
            <v>GUARACACHI</v>
          </cell>
          <cell r="F128">
            <v>1</v>
          </cell>
          <cell r="G128" t="str">
            <v>CRE</v>
          </cell>
          <cell r="H128">
            <v>636638.5231431732</v>
          </cell>
          <cell r="I128">
            <v>-145071.45811313478</v>
          </cell>
          <cell r="J128">
            <v>781709.98125630803</v>
          </cell>
          <cell r="K128">
            <v>9</v>
          </cell>
          <cell r="L128">
            <v>693116.80924054084</v>
          </cell>
          <cell r="M128">
            <v>-157941.22175141418</v>
          </cell>
          <cell r="N128">
            <v>851058.03099195508</v>
          </cell>
        </row>
        <row r="129">
          <cell r="A129" t="str">
            <v>Abr2</v>
          </cell>
          <cell r="B129" t="str">
            <v>01-Abr-2002</v>
          </cell>
          <cell r="C129">
            <v>2</v>
          </cell>
          <cell r="D129" t="str">
            <v>Generadores y Trans.</v>
          </cell>
          <cell r="E129" t="str">
            <v>GUARACACHI</v>
          </cell>
          <cell r="F129">
            <v>2</v>
          </cell>
          <cell r="G129" t="str">
            <v>ELECTROPAZ</v>
          </cell>
          <cell r="H129">
            <v>54837.43068202916</v>
          </cell>
          <cell r="I129">
            <v>54837.43068202916</v>
          </cell>
          <cell r="J129">
            <v>0</v>
          </cell>
          <cell r="K129">
            <v>9</v>
          </cell>
          <cell r="L129">
            <v>59702.238553870273</v>
          </cell>
          <cell r="M129">
            <v>59702.238553870273</v>
          </cell>
          <cell r="N129">
            <v>0</v>
          </cell>
        </row>
        <row r="130">
          <cell r="A130" t="str">
            <v>Abr2</v>
          </cell>
          <cell r="B130" t="str">
            <v>01-Abr-2002</v>
          </cell>
          <cell r="C130">
            <v>2</v>
          </cell>
          <cell r="D130" t="str">
            <v>Generadores y Trans.</v>
          </cell>
          <cell r="E130" t="str">
            <v>GUARACACHI</v>
          </cell>
          <cell r="F130">
            <v>3</v>
          </cell>
          <cell r="G130" t="str">
            <v>ELFEC</v>
          </cell>
          <cell r="H130">
            <v>733095.59318614658</v>
          </cell>
          <cell r="I130">
            <v>-170431.85875974197</v>
          </cell>
          <cell r="J130">
            <v>903527.45194588858</v>
          </cell>
          <cell r="K130">
            <v>9</v>
          </cell>
          <cell r="L130">
            <v>798130.90151821135</v>
          </cell>
          <cell r="M130">
            <v>-185551.42650379779</v>
          </cell>
          <cell r="N130">
            <v>983682.32802200911</v>
          </cell>
        </row>
        <row r="131">
          <cell r="A131" t="str">
            <v>Abr2</v>
          </cell>
          <cell r="B131" t="str">
            <v>01-Abr-2002</v>
          </cell>
          <cell r="C131">
            <v>2</v>
          </cell>
          <cell r="D131" t="str">
            <v>Generadores y Trans.</v>
          </cell>
          <cell r="E131" t="str">
            <v>GUARACACHI</v>
          </cell>
          <cell r="F131">
            <v>4</v>
          </cell>
          <cell r="G131" t="str">
            <v>ELFEO</v>
          </cell>
          <cell r="H131">
            <v>-32894.59036142112</v>
          </cell>
          <cell r="I131">
            <v>-32894.59036142112</v>
          </cell>
          <cell r="J131">
            <v>0</v>
          </cell>
          <cell r="K131">
            <v>9</v>
          </cell>
          <cell r="L131">
            <v>-35812.777084266112</v>
          </cell>
          <cell r="M131">
            <v>-35812.777084266112</v>
          </cell>
          <cell r="N131">
            <v>0</v>
          </cell>
        </row>
        <row r="132">
          <cell r="A132" t="str">
            <v>Abr2</v>
          </cell>
          <cell r="B132" t="str">
            <v>01-Abr-2002</v>
          </cell>
          <cell r="C132">
            <v>2</v>
          </cell>
          <cell r="D132" t="str">
            <v>Generadores y Trans.</v>
          </cell>
          <cell r="E132" t="str">
            <v>GUARACACHI</v>
          </cell>
          <cell r="F132">
            <v>5</v>
          </cell>
          <cell r="G132" t="str">
            <v>SEPSA</v>
          </cell>
          <cell r="H132">
            <v>1187.3567174175851</v>
          </cell>
          <cell r="I132">
            <v>1187.3567174175851</v>
          </cell>
          <cell r="J132">
            <v>0</v>
          </cell>
          <cell r="K132">
            <v>9</v>
          </cell>
          <cell r="L132">
            <v>1292.6910161572494</v>
          </cell>
          <cell r="M132">
            <v>1292.6910161572494</v>
          </cell>
          <cell r="N132">
            <v>0</v>
          </cell>
        </row>
        <row r="133">
          <cell r="A133" t="str">
            <v>Abr2</v>
          </cell>
          <cell r="B133" t="str">
            <v>01-Abr-2002</v>
          </cell>
          <cell r="C133">
            <v>2</v>
          </cell>
          <cell r="D133" t="str">
            <v>Generadores y Trans.</v>
          </cell>
          <cell r="E133" t="str">
            <v>GUARACACHI</v>
          </cell>
          <cell r="F133">
            <v>6</v>
          </cell>
          <cell r="G133" t="str">
            <v>CESSA</v>
          </cell>
          <cell r="H133">
            <v>-48324.222520495794</v>
          </cell>
          <cell r="I133">
            <v>-48324.222520495794</v>
          </cell>
          <cell r="J133">
            <v>0</v>
          </cell>
          <cell r="K133">
            <v>9</v>
          </cell>
          <cell r="L133">
            <v>-52611.222388915055</v>
          </cell>
          <cell r="M133">
            <v>-52611.222388915055</v>
          </cell>
          <cell r="N133">
            <v>0</v>
          </cell>
        </row>
        <row r="134">
          <cell r="A134" t="str">
            <v>Abr2</v>
          </cell>
          <cell r="B134" t="str">
            <v>01-Abr-2002</v>
          </cell>
          <cell r="C134">
            <v>3</v>
          </cell>
          <cell r="D134" t="str">
            <v>Generadores y Trans.</v>
          </cell>
          <cell r="E134" t="str">
            <v>VALLE HERMOSO</v>
          </cell>
          <cell r="F134">
            <v>1</v>
          </cell>
          <cell r="G134" t="str">
            <v>CRE</v>
          </cell>
          <cell r="H134">
            <v>187653.80990222073</v>
          </cell>
          <cell r="I134">
            <v>-42760.861671699313</v>
          </cell>
          <cell r="J134">
            <v>230414.67157392006</v>
          </cell>
          <cell r="K134">
            <v>9</v>
          </cell>
          <cell r="L134">
            <v>204301.19327228927</v>
          </cell>
          <cell r="M134">
            <v>-46554.31759915514</v>
          </cell>
          <cell r="N134">
            <v>250855.51087144442</v>
          </cell>
        </row>
        <row r="135">
          <cell r="A135" t="str">
            <v>Abr2</v>
          </cell>
          <cell r="B135" t="str">
            <v>01-Abr-2002</v>
          </cell>
          <cell r="C135">
            <v>3</v>
          </cell>
          <cell r="D135" t="str">
            <v>Generadores y Trans.</v>
          </cell>
          <cell r="E135" t="str">
            <v>VALLE HERMOSO</v>
          </cell>
          <cell r="F135">
            <v>2</v>
          </cell>
          <cell r="G135" t="str">
            <v>ELECTROPAZ</v>
          </cell>
          <cell r="H135">
            <v>16163.729367061085</v>
          </cell>
          <cell r="I135">
            <v>16163.729367061085</v>
          </cell>
          <cell r="J135">
            <v>0</v>
          </cell>
          <cell r="K135">
            <v>9</v>
          </cell>
          <cell r="L135">
            <v>17597.666677493049</v>
          </cell>
          <cell r="M135">
            <v>17597.666677493049</v>
          </cell>
          <cell r="N135">
            <v>0</v>
          </cell>
        </row>
        <row r="136">
          <cell r="A136" t="str">
            <v>Abr2</v>
          </cell>
          <cell r="B136" t="str">
            <v>01-Abr-2002</v>
          </cell>
          <cell r="C136">
            <v>3</v>
          </cell>
          <cell r="D136" t="str">
            <v>Generadores y Trans.</v>
          </cell>
          <cell r="E136" t="str">
            <v>VALLE HERMOSO</v>
          </cell>
          <cell r="F136">
            <v>3</v>
          </cell>
          <cell r="G136" t="str">
            <v>ELFEC</v>
          </cell>
          <cell r="H136">
            <v>216085.22903187765</v>
          </cell>
          <cell r="I136">
            <v>-50236.023209972016</v>
          </cell>
          <cell r="J136">
            <v>266321.25224184967</v>
          </cell>
          <cell r="K136">
            <v>9</v>
          </cell>
          <cell r="L136">
            <v>235254.85660393239</v>
          </cell>
          <cell r="M136">
            <v>-54692.625171849737</v>
          </cell>
          <cell r="N136">
            <v>289947.48177578213</v>
          </cell>
        </row>
        <row r="137">
          <cell r="A137" t="str">
            <v>Abr2</v>
          </cell>
          <cell r="B137" t="str">
            <v>01-Abr-2002</v>
          </cell>
          <cell r="C137">
            <v>3</v>
          </cell>
          <cell r="D137" t="str">
            <v>Generadores y Trans.</v>
          </cell>
          <cell r="E137" t="str">
            <v>VALLE HERMOSO</v>
          </cell>
          <cell r="F137">
            <v>4</v>
          </cell>
          <cell r="G137" t="str">
            <v>ELFEO</v>
          </cell>
          <cell r="H137">
            <v>-9695.9184562341434</v>
          </cell>
          <cell r="I137">
            <v>-9695.9184562341434</v>
          </cell>
          <cell r="J137">
            <v>0</v>
          </cell>
          <cell r="K137">
            <v>9</v>
          </cell>
          <cell r="L137">
            <v>-10556.075101867709</v>
          </cell>
          <cell r="M137">
            <v>-10556.075101867709</v>
          </cell>
          <cell r="N137">
            <v>0</v>
          </cell>
        </row>
        <row r="138">
          <cell r="A138" t="str">
            <v>Abr2</v>
          </cell>
          <cell r="B138" t="str">
            <v>01-Abr-2002</v>
          </cell>
          <cell r="C138">
            <v>3</v>
          </cell>
          <cell r="D138" t="str">
            <v>Generadores y Trans.</v>
          </cell>
          <cell r="E138" t="str">
            <v>VALLE HERMOSO</v>
          </cell>
          <cell r="F138">
            <v>5</v>
          </cell>
          <cell r="G138" t="str">
            <v>SEPSA</v>
          </cell>
          <cell r="H138">
            <v>349.98198135474172</v>
          </cell>
          <cell r="I138">
            <v>349.98198135474172</v>
          </cell>
          <cell r="J138">
            <v>0</v>
          </cell>
          <cell r="K138">
            <v>9</v>
          </cell>
          <cell r="L138">
            <v>381.03002785731167</v>
          </cell>
          <cell r="M138">
            <v>381.03002785731167</v>
          </cell>
          <cell r="N138">
            <v>0</v>
          </cell>
        </row>
        <row r="139">
          <cell r="A139" t="str">
            <v>Abr2</v>
          </cell>
          <cell r="B139" t="str">
            <v>01-Abr-2002</v>
          </cell>
          <cell r="C139">
            <v>3</v>
          </cell>
          <cell r="D139" t="str">
            <v>Generadores y Trans.</v>
          </cell>
          <cell r="E139" t="str">
            <v>VALLE HERMOSO</v>
          </cell>
          <cell r="F139">
            <v>6</v>
          </cell>
          <cell r="G139" t="str">
            <v>CESSA</v>
          </cell>
          <cell r="H139">
            <v>-14243.914147329075</v>
          </cell>
          <cell r="I139">
            <v>-14243.914147329075</v>
          </cell>
          <cell r="J139">
            <v>0</v>
          </cell>
          <cell r="K139">
            <v>9</v>
          </cell>
          <cell r="L139">
            <v>-15507.538369104728</v>
          </cell>
          <cell r="M139">
            <v>-15507.538369104728</v>
          </cell>
          <cell r="N139">
            <v>0</v>
          </cell>
        </row>
        <row r="140">
          <cell r="A140" t="str">
            <v>Abr2</v>
          </cell>
          <cell r="B140" t="str">
            <v>01-Abr-2002</v>
          </cell>
          <cell r="C140">
            <v>4</v>
          </cell>
          <cell r="D140" t="str">
            <v>Generadores y Trans.</v>
          </cell>
          <cell r="E140" t="str">
            <v>COBEE</v>
          </cell>
          <cell r="F140">
            <v>1</v>
          </cell>
          <cell r="G140" t="str">
            <v>CRE</v>
          </cell>
          <cell r="H140">
            <v>17542.27286339469</v>
          </cell>
          <cell r="I140">
            <v>-3997.3752928847298</v>
          </cell>
          <cell r="J140">
            <v>21539.648156279422</v>
          </cell>
          <cell r="K140">
            <v>9</v>
          </cell>
          <cell r="L140">
            <v>19098.505277175409</v>
          </cell>
          <cell r="M140">
            <v>-4351.9955321933085</v>
          </cell>
          <cell r="N140">
            <v>23450.500809368721</v>
          </cell>
        </row>
        <row r="141">
          <cell r="A141" t="str">
            <v>Abr2</v>
          </cell>
          <cell r="B141" t="str">
            <v>01-Abr-2002</v>
          </cell>
          <cell r="C141">
            <v>4</v>
          </cell>
          <cell r="D141" t="str">
            <v>Generadores y Trans.</v>
          </cell>
          <cell r="E141" t="str">
            <v>COBEE</v>
          </cell>
          <cell r="F141">
            <v>2</v>
          </cell>
          <cell r="G141" t="str">
            <v>ELECTROPAZ</v>
          </cell>
          <cell r="H141">
            <v>1511.0194202547655</v>
          </cell>
          <cell r="I141">
            <v>1511.0194202547655</v>
          </cell>
          <cell r="J141">
            <v>0</v>
          </cell>
          <cell r="K141">
            <v>9</v>
          </cell>
          <cell r="L141">
            <v>1645.0668961984027</v>
          </cell>
          <cell r="M141">
            <v>1645.0668961984027</v>
          </cell>
          <cell r="N141">
            <v>0</v>
          </cell>
        </row>
        <row r="142">
          <cell r="A142" t="str">
            <v>Abr2</v>
          </cell>
          <cell r="B142" t="str">
            <v>01-Abr-2002</v>
          </cell>
          <cell r="C142">
            <v>4</v>
          </cell>
          <cell r="D142" t="str">
            <v>Generadores y Trans.</v>
          </cell>
          <cell r="E142" t="str">
            <v>COBEE</v>
          </cell>
          <cell r="F142">
            <v>3</v>
          </cell>
          <cell r="G142" t="str">
            <v>ELFEC</v>
          </cell>
          <cell r="H142">
            <v>20200.10172669281</v>
          </cell>
          <cell r="I142">
            <v>-4696.1691168452471</v>
          </cell>
          <cell r="J142">
            <v>24896.270843538055</v>
          </cell>
          <cell r="K142">
            <v>9</v>
          </cell>
          <cell r="L142">
            <v>21992.118833800097</v>
          </cell>
          <cell r="M142">
            <v>-5112.7816423225349</v>
          </cell>
          <cell r="N142">
            <v>27104.900476122632</v>
          </cell>
        </row>
        <row r="143">
          <cell r="A143" t="str">
            <v>Abr2</v>
          </cell>
          <cell r="B143" t="str">
            <v>01-Abr-2002</v>
          </cell>
          <cell r="C143">
            <v>4</v>
          </cell>
          <cell r="D143" t="str">
            <v>Generadores y Trans.</v>
          </cell>
          <cell r="E143" t="str">
            <v>COBEE</v>
          </cell>
          <cell r="F143">
            <v>4</v>
          </cell>
          <cell r="G143" t="str">
            <v>ELFEO</v>
          </cell>
          <cell r="H143">
            <v>-906.39485182374176</v>
          </cell>
          <cell r="I143">
            <v>-906.39485182374176</v>
          </cell>
          <cell r="J143">
            <v>0</v>
          </cell>
          <cell r="K143">
            <v>9</v>
          </cell>
          <cell r="L143">
            <v>-986.80410432348401</v>
          </cell>
          <cell r="M143">
            <v>-986.80410432348401</v>
          </cell>
          <cell r="N143">
            <v>0</v>
          </cell>
        </row>
        <row r="144">
          <cell r="A144" t="str">
            <v>Abr2</v>
          </cell>
          <cell r="B144" t="str">
            <v>01-Abr-2002</v>
          </cell>
          <cell r="C144">
            <v>4</v>
          </cell>
          <cell r="D144" t="str">
            <v>Generadores y Trans.</v>
          </cell>
          <cell r="E144" t="str">
            <v>COBEE</v>
          </cell>
          <cell r="F144">
            <v>5</v>
          </cell>
          <cell r="G144" t="str">
            <v>SEPSA</v>
          </cell>
          <cell r="H144">
            <v>32.717051774197607</v>
          </cell>
          <cell r="I144">
            <v>32.717051774197607</v>
          </cell>
          <cell r="J144">
            <v>0</v>
          </cell>
          <cell r="K144">
            <v>9</v>
          </cell>
          <cell r="L144">
            <v>35.619488468167461</v>
          </cell>
          <cell r="M144">
            <v>35.619488468167461</v>
          </cell>
          <cell r="N144">
            <v>0</v>
          </cell>
        </row>
        <row r="145">
          <cell r="A145" t="str">
            <v>Abr2</v>
          </cell>
          <cell r="B145" t="str">
            <v>01-Abr-2002</v>
          </cell>
          <cell r="C145">
            <v>4</v>
          </cell>
          <cell r="D145" t="str">
            <v>Generadores y Trans.</v>
          </cell>
          <cell r="E145" t="str">
            <v>COBEE</v>
          </cell>
          <cell r="F145">
            <v>6</v>
          </cell>
          <cell r="G145" t="str">
            <v>CESSA</v>
          </cell>
          <cell r="H145">
            <v>-1331.5510553471449</v>
          </cell>
          <cell r="I145">
            <v>-1331.5510553471449</v>
          </cell>
          <cell r="J145">
            <v>0</v>
          </cell>
          <cell r="K145">
            <v>9</v>
          </cell>
          <cell r="L145">
            <v>-1449.6773055241788</v>
          </cell>
          <cell r="M145">
            <v>-1449.6773055241788</v>
          </cell>
          <cell r="N145">
            <v>0</v>
          </cell>
        </row>
        <row r="146">
          <cell r="A146" t="str">
            <v>Abr2</v>
          </cell>
          <cell r="B146" t="str">
            <v>01-Abr-2002</v>
          </cell>
          <cell r="C146">
            <v>5</v>
          </cell>
          <cell r="D146" t="str">
            <v>Generadores y Trans.</v>
          </cell>
          <cell r="E146" t="str">
            <v>CECBB</v>
          </cell>
          <cell r="F146">
            <v>1</v>
          </cell>
          <cell r="G146" t="str">
            <v>CRE</v>
          </cell>
          <cell r="H146">
            <v>233186.37679734605</v>
          </cell>
          <cell r="I146">
            <v>-53136.413308910203</v>
          </cell>
          <cell r="J146">
            <v>286322.79010625626</v>
          </cell>
          <cell r="K146">
            <v>9</v>
          </cell>
          <cell r="L146">
            <v>253873.10313264086</v>
          </cell>
          <cell r="M146">
            <v>-57850.318364846782</v>
          </cell>
          <cell r="N146">
            <v>311723.42149748764</v>
          </cell>
        </row>
        <row r="147">
          <cell r="A147" t="str">
            <v>Abr2</v>
          </cell>
          <cell r="B147" t="str">
            <v>01-Abr-2002</v>
          </cell>
          <cell r="C147">
            <v>5</v>
          </cell>
          <cell r="D147" t="str">
            <v>Generadores y Trans.</v>
          </cell>
          <cell r="E147" t="str">
            <v>CECBB</v>
          </cell>
          <cell r="F147">
            <v>2</v>
          </cell>
          <cell r="G147" t="str">
            <v>ELECTROPAZ</v>
          </cell>
          <cell r="H147">
            <v>20085.71788977693</v>
          </cell>
          <cell r="I147">
            <v>20085.71788977693</v>
          </cell>
          <cell r="J147">
            <v>0</v>
          </cell>
          <cell r="K147">
            <v>9</v>
          </cell>
          <cell r="L147">
            <v>21867.587632514318</v>
          </cell>
          <cell r="M147">
            <v>21867.587632514318</v>
          </cell>
          <cell r="N147">
            <v>0</v>
          </cell>
        </row>
        <row r="148">
          <cell r="A148" t="str">
            <v>Abr2</v>
          </cell>
          <cell r="B148" t="str">
            <v>01-Abr-2002</v>
          </cell>
          <cell r="C148">
            <v>5</v>
          </cell>
          <cell r="D148" t="str">
            <v>Generadores y Trans.</v>
          </cell>
          <cell r="E148" t="str">
            <v>CECBB</v>
          </cell>
          <cell r="F148">
            <v>3</v>
          </cell>
          <cell r="G148" t="str">
            <v>ELFEC</v>
          </cell>
          <cell r="H148">
            <v>268516.43280583312</v>
          </cell>
          <cell r="I148">
            <v>-62425.357860544689</v>
          </cell>
          <cell r="J148">
            <v>330941.79066637781</v>
          </cell>
          <cell r="K148">
            <v>9</v>
          </cell>
          <cell r="L148">
            <v>292337.40398894501</v>
          </cell>
          <cell r="M148">
            <v>-67963.315575656932</v>
          </cell>
          <cell r="N148">
            <v>360300.7195646019</v>
          </cell>
        </row>
        <row r="149">
          <cell r="A149" t="str">
            <v>Abr2</v>
          </cell>
          <cell r="B149" t="str">
            <v>01-Abr-2002</v>
          </cell>
          <cell r="C149">
            <v>5</v>
          </cell>
          <cell r="D149" t="str">
            <v>Generadores y Trans.</v>
          </cell>
          <cell r="E149" t="str">
            <v>CECBB</v>
          </cell>
          <cell r="F149">
            <v>4</v>
          </cell>
          <cell r="G149" t="str">
            <v>ELFEO</v>
          </cell>
          <cell r="H149">
            <v>-12048.548844864141</v>
          </cell>
          <cell r="I149">
            <v>-12048.548844864141</v>
          </cell>
          <cell r="J149">
            <v>0</v>
          </cell>
          <cell r="K149">
            <v>9</v>
          </cell>
          <cell r="L149">
            <v>-13117.415028705347</v>
          </cell>
          <cell r="M149">
            <v>-13117.415028705347</v>
          </cell>
          <cell r="N149">
            <v>0</v>
          </cell>
        </row>
        <row r="150">
          <cell r="A150" t="str">
            <v>Abr2</v>
          </cell>
          <cell r="B150" t="str">
            <v>01-Abr-2002</v>
          </cell>
          <cell r="C150">
            <v>5</v>
          </cell>
          <cell r="D150" t="str">
            <v>Generadores y Trans.</v>
          </cell>
          <cell r="E150" t="str">
            <v>CECBB</v>
          </cell>
          <cell r="F150">
            <v>5</v>
          </cell>
          <cell r="G150" t="str">
            <v>SEPSA</v>
          </cell>
          <cell r="H150">
            <v>434.90206896941203</v>
          </cell>
          <cell r="I150">
            <v>434.90206896941203</v>
          </cell>
          <cell r="J150">
            <v>0</v>
          </cell>
          <cell r="K150">
            <v>9</v>
          </cell>
          <cell r="L150">
            <v>473.48365425319747</v>
          </cell>
          <cell r="M150">
            <v>473.48365425319747</v>
          </cell>
          <cell r="N150">
            <v>0</v>
          </cell>
        </row>
        <row r="151">
          <cell r="A151" t="str">
            <v>Abr2</v>
          </cell>
          <cell r="B151" t="str">
            <v>01-Abr-2002</v>
          </cell>
          <cell r="C151">
            <v>5</v>
          </cell>
          <cell r="D151" t="str">
            <v>Generadores y Trans.</v>
          </cell>
          <cell r="E151" t="str">
            <v>CECBB</v>
          </cell>
          <cell r="F151">
            <v>6</v>
          </cell>
          <cell r="G151" t="str">
            <v>CESSA</v>
          </cell>
          <cell r="H151">
            <v>-17700.076183685404</v>
          </cell>
          <cell r="I151">
            <v>-17700.076183685404</v>
          </cell>
          <cell r="J151">
            <v>0</v>
          </cell>
          <cell r="K151">
            <v>9</v>
          </cell>
          <cell r="L151">
            <v>-19270.30784624939</v>
          </cell>
          <cell r="M151">
            <v>-19270.30784624939</v>
          </cell>
          <cell r="N151">
            <v>0</v>
          </cell>
        </row>
        <row r="152">
          <cell r="A152" t="str">
            <v>Abr2</v>
          </cell>
          <cell r="B152" t="str">
            <v>01-Abr-2002</v>
          </cell>
          <cell r="C152">
            <v>6</v>
          </cell>
          <cell r="D152" t="str">
            <v>Generadores y Trans.</v>
          </cell>
          <cell r="E152" t="str">
            <v>RÍO ELÉCTRICO</v>
          </cell>
          <cell r="F152">
            <v>1</v>
          </cell>
          <cell r="G152" t="str">
            <v>CRE</v>
          </cell>
          <cell r="H152">
            <v>26358.505850800997</v>
          </cell>
          <cell r="I152">
            <v>-6006.3391366584765</v>
          </cell>
          <cell r="J152">
            <v>32364.844987459473</v>
          </cell>
          <cell r="K152">
            <v>9</v>
          </cell>
          <cell r="L152">
            <v>28696.855134458605</v>
          </cell>
          <cell r="M152">
            <v>-6539.1811307043263</v>
          </cell>
          <cell r="N152">
            <v>35236.036265162933</v>
          </cell>
        </row>
        <row r="153">
          <cell r="A153" t="str">
            <v>Abr2</v>
          </cell>
          <cell r="B153" t="str">
            <v>01-Abr-2002</v>
          </cell>
          <cell r="C153">
            <v>6</v>
          </cell>
          <cell r="D153" t="str">
            <v>Generadores y Trans.</v>
          </cell>
          <cell r="E153" t="str">
            <v>RÍO ELÉCTRICO</v>
          </cell>
          <cell r="F153">
            <v>2</v>
          </cell>
          <cell r="G153" t="str">
            <v>ELECTROPAZ</v>
          </cell>
          <cell r="H153">
            <v>2270.4135626899492</v>
          </cell>
          <cell r="I153">
            <v>2270.4135626899492</v>
          </cell>
          <cell r="J153">
            <v>0</v>
          </cell>
          <cell r="K153">
            <v>9</v>
          </cell>
          <cell r="L153">
            <v>2471.8293773030232</v>
          </cell>
          <cell r="M153">
            <v>2471.8293773030232</v>
          </cell>
          <cell r="N153">
            <v>0</v>
          </cell>
        </row>
        <row r="154">
          <cell r="A154" t="str">
            <v>Abr2</v>
          </cell>
          <cell r="B154" t="str">
            <v>01-Abr-2002</v>
          </cell>
          <cell r="C154">
            <v>6</v>
          </cell>
          <cell r="D154" t="str">
            <v>Generadores y Trans.</v>
          </cell>
          <cell r="E154" t="str">
            <v>RÍO ELÉCTRICO</v>
          </cell>
          <cell r="F154">
            <v>3</v>
          </cell>
          <cell r="G154" t="str">
            <v>ELFEC</v>
          </cell>
          <cell r="H154">
            <v>30352.081722594514</v>
          </cell>
          <cell r="I154">
            <v>-7056.3262871720217</v>
          </cell>
          <cell r="J154">
            <v>37408.408009766536</v>
          </cell>
          <cell r="K154">
            <v>9</v>
          </cell>
          <cell r="L154">
            <v>33044.714186486213</v>
          </cell>
          <cell r="M154">
            <v>-7682.3160762845037</v>
          </cell>
          <cell r="N154">
            <v>40727.030262770721</v>
          </cell>
        </row>
        <row r="155">
          <cell r="A155" t="str">
            <v>Abr2</v>
          </cell>
          <cell r="B155" t="str">
            <v>01-Abr-2002</v>
          </cell>
          <cell r="C155">
            <v>6</v>
          </cell>
          <cell r="D155" t="str">
            <v>Generadores y Trans.</v>
          </cell>
          <cell r="E155" t="str">
            <v>RÍO ELÉCTRICO</v>
          </cell>
          <cell r="F155">
            <v>4</v>
          </cell>
          <cell r="G155" t="str">
            <v>ELFEO</v>
          </cell>
          <cell r="H155">
            <v>-1361.9223797838413</v>
          </cell>
          <cell r="I155">
            <v>-1361.9223797838413</v>
          </cell>
          <cell r="J155">
            <v>0</v>
          </cell>
          <cell r="K155">
            <v>9</v>
          </cell>
          <cell r="L155">
            <v>-1482.7429695088856</v>
          </cell>
          <cell r="M155">
            <v>-1482.7429695088856</v>
          </cell>
          <cell r="N155">
            <v>0</v>
          </cell>
        </row>
        <row r="156">
          <cell r="A156" t="str">
            <v>Abr2</v>
          </cell>
          <cell r="B156" t="str">
            <v>01-Abr-2002</v>
          </cell>
          <cell r="C156">
            <v>6</v>
          </cell>
          <cell r="D156" t="str">
            <v>Generadores y Trans.</v>
          </cell>
          <cell r="E156" t="str">
            <v>RÍO ELÉCTRICO</v>
          </cell>
          <cell r="F156">
            <v>5</v>
          </cell>
          <cell r="G156" t="str">
            <v>SEPSA</v>
          </cell>
          <cell r="H156">
            <v>49.159684570330235</v>
          </cell>
          <cell r="I156">
            <v>49.159684570330235</v>
          </cell>
          <cell r="J156">
            <v>0</v>
          </cell>
          <cell r="K156">
            <v>9</v>
          </cell>
          <cell r="L156">
            <v>53.520801010334075</v>
          </cell>
          <cell r="M156">
            <v>53.520801010334075</v>
          </cell>
          <cell r="N156">
            <v>0</v>
          </cell>
        </row>
        <row r="157">
          <cell r="A157" t="str">
            <v>Abr2</v>
          </cell>
          <cell r="B157" t="str">
            <v>01-Abr-2002</v>
          </cell>
          <cell r="C157">
            <v>6</v>
          </cell>
          <cell r="D157" t="str">
            <v>Generadores y Trans.</v>
          </cell>
          <cell r="E157" t="str">
            <v>RÍO ELÉCTRICO</v>
          </cell>
          <cell r="F157">
            <v>6</v>
          </cell>
          <cell r="G157" t="str">
            <v>CESSA</v>
          </cell>
          <cell r="H157">
            <v>-2000.7496495078478</v>
          </cell>
          <cell r="I157">
            <v>-2000.7496495078478</v>
          </cell>
          <cell r="J157">
            <v>0</v>
          </cell>
          <cell r="K157">
            <v>9</v>
          </cell>
          <cell r="L157">
            <v>-2178.2426961997458</v>
          </cell>
          <cell r="M157">
            <v>-2178.2426961997458</v>
          </cell>
          <cell r="N157">
            <v>0</v>
          </cell>
        </row>
        <row r="158">
          <cell r="A158" t="str">
            <v>Abr2</v>
          </cell>
          <cell r="B158" t="str">
            <v>01-Abr-2002</v>
          </cell>
          <cell r="C158">
            <v>7</v>
          </cell>
          <cell r="D158" t="str">
            <v>Generadores y Trans.</v>
          </cell>
          <cell r="E158" t="str">
            <v>HIDROBOL</v>
          </cell>
          <cell r="F158">
            <v>1</v>
          </cell>
          <cell r="G158" t="str">
            <v>CRE</v>
          </cell>
          <cell r="H158">
            <v>2645.0428929543195</v>
          </cell>
          <cell r="I158">
            <v>-602.7285740708669</v>
          </cell>
          <cell r="J158">
            <v>3247.7714670251862</v>
          </cell>
          <cell r="K158">
            <v>9</v>
          </cell>
          <cell r="L158">
            <v>2879.6933010234638</v>
          </cell>
          <cell r="M158">
            <v>-656.19859765248634</v>
          </cell>
          <cell r="N158">
            <v>3535.89189867595</v>
          </cell>
        </row>
        <row r="159">
          <cell r="A159" t="str">
            <v>Abr2</v>
          </cell>
          <cell r="B159" t="str">
            <v>01-Abr-2002</v>
          </cell>
          <cell r="C159">
            <v>7</v>
          </cell>
          <cell r="D159" t="str">
            <v>Generadores y Trans.</v>
          </cell>
          <cell r="E159" t="str">
            <v>HIDROBOL</v>
          </cell>
          <cell r="F159">
            <v>2</v>
          </cell>
          <cell r="G159" t="str">
            <v>ELECTROPAZ</v>
          </cell>
          <cell r="H159">
            <v>227.83314395939684</v>
          </cell>
          <cell r="I159">
            <v>227.83314395939684</v>
          </cell>
          <cell r="J159">
            <v>0</v>
          </cell>
          <cell r="K159">
            <v>9</v>
          </cell>
          <cell r="L159">
            <v>248.04496749698657</v>
          </cell>
          <cell r="M159">
            <v>248.04496749698657</v>
          </cell>
          <cell r="N159">
            <v>0</v>
          </cell>
        </row>
        <row r="160">
          <cell r="A160" t="str">
            <v>Abr2</v>
          </cell>
          <cell r="B160" t="str">
            <v>01-Abr-2002</v>
          </cell>
          <cell r="C160">
            <v>7</v>
          </cell>
          <cell r="D160" t="str">
            <v>Generadores y Trans.</v>
          </cell>
          <cell r="E160" t="str">
            <v>HIDROBOL</v>
          </cell>
          <cell r="F160">
            <v>3</v>
          </cell>
          <cell r="G160" t="str">
            <v>ELFEC</v>
          </cell>
          <cell r="H160">
            <v>3045.7932062290115</v>
          </cell>
          <cell r="I160">
            <v>-708.093463335818</v>
          </cell>
          <cell r="J160">
            <v>3753.8866695648294</v>
          </cell>
          <cell r="K160">
            <v>9</v>
          </cell>
          <cell r="L160">
            <v>3315.9954856096688</v>
          </cell>
          <cell r="M160">
            <v>-770.91075093649692</v>
          </cell>
          <cell r="N160">
            <v>4086.9062365461655</v>
          </cell>
        </row>
        <row r="161">
          <cell r="A161" t="str">
            <v>Abr2</v>
          </cell>
          <cell r="B161" t="str">
            <v>01-Abr-2002</v>
          </cell>
          <cell r="C161">
            <v>7</v>
          </cell>
          <cell r="D161" t="str">
            <v>Generadores y Trans.</v>
          </cell>
          <cell r="E161" t="str">
            <v>HIDROBOL</v>
          </cell>
          <cell r="F161">
            <v>4</v>
          </cell>
          <cell r="G161" t="str">
            <v>ELFEO</v>
          </cell>
          <cell r="H161">
            <v>-136.66719698731379</v>
          </cell>
          <cell r="I161">
            <v>-136.66719698731379</v>
          </cell>
          <cell r="J161">
            <v>0</v>
          </cell>
          <cell r="K161">
            <v>9</v>
          </cell>
          <cell r="L161">
            <v>-148.79139112728879</v>
          </cell>
          <cell r="M161">
            <v>-148.79139112728879</v>
          </cell>
          <cell r="N161">
            <v>0</v>
          </cell>
        </row>
        <row r="162">
          <cell r="A162" t="str">
            <v>Abr2</v>
          </cell>
          <cell r="B162" t="str">
            <v>01-Abr-2002</v>
          </cell>
          <cell r="C162">
            <v>7</v>
          </cell>
          <cell r="D162" t="str">
            <v>Generadores y Trans.</v>
          </cell>
          <cell r="E162" t="str">
            <v>HIDROBOL</v>
          </cell>
          <cell r="F162">
            <v>5</v>
          </cell>
          <cell r="G162" t="str">
            <v>SEPSA</v>
          </cell>
          <cell r="H162">
            <v>4.9331124847760179</v>
          </cell>
          <cell r="I162">
            <v>4.9331124847760179</v>
          </cell>
          <cell r="J162">
            <v>0</v>
          </cell>
          <cell r="K162">
            <v>9</v>
          </cell>
          <cell r="L162">
            <v>5.370745031562727</v>
          </cell>
          <cell r="M162">
            <v>5.370745031562727</v>
          </cell>
          <cell r="N162">
            <v>0</v>
          </cell>
        </row>
        <row r="163">
          <cell r="A163" t="str">
            <v>Abr2</v>
          </cell>
          <cell r="B163" t="str">
            <v>01-Abr-2002</v>
          </cell>
          <cell r="C163">
            <v>7</v>
          </cell>
          <cell r="D163" t="str">
            <v>Generadores y Trans.</v>
          </cell>
          <cell r="E163" t="str">
            <v>HIDROBOL</v>
          </cell>
          <cell r="F163">
            <v>6</v>
          </cell>
          <cell r="G163" t="str">
            <v>CESSA</v>
          </cell>
          <cell r="H163">
            <v>-200.7727096128539</v>
          </cell>
          <cell r="I163">
            <v>-200.7727096128539</v>
          </cell>
          <cell r="J163">
            <v>0</v>
          </cell>
          <cell r="K163">
            <v>9</v>
          </cell>
          <cell r="L163">
            <v>-218.58391349362878</v>
          </cell>
          <cell r="M163">
            <v>-218.58391349362878</v>
          </cell>
          <cell r="N163">
            <v>0</v>
          </cell>
        </row>
        <row r="164">
          <cell r="A164" t="str">
            <v>Abr2</v>
          </cell>
          <cell r="B164" t="str">
            <v>01-Abr-2002</v>
          </cell>
          <cell r="C164">
            <v>8</v>
          </cell>
          <cell r="D164" t="str">
            <v>Generadores y Trans.</v>
          </cell>
          <cell r="E164" t="str">
            <v>SYNERGIA</v>
          </cell>
          <cell r="F164">
            <v>1</v>
          </cell>
          <cell r="G164" t="str">
            <v>CRE</v>
          </cell>
          <cell r="H164">
            <v>18548.998111844918</v>
          </cell>
          <cell r="I164">
            <v>-4226.7787838813592</v>
          </cell>
          <cell r="J164">
            <v>22775.776895726278</v>
          </cell>
          <cell r="K164">
            <v>9</v>
          </cell>
          <cell r="L164">
            <v>20194.540415832562</v>
          </cell>
          <cell r="M164">
            <v>-4601.7501573504587</v>
          </cell>
          <cell r="N164">
            <v>24796.290573183021</v>
          </cell>
        </row>
        <row r="165">
          <cell r="A165" t="str">
            <v>Abr2</v>
          </cell>
          <cell r="B165" t="str">
            <v>01-Abr-2002</v>
          </cell>
          <cell r="C165">
            <v>8</v>
          </cell>
          <cell r="D165" t="str">
            <v>Generadores y Trans.</v>
          </cell>
          <cell r="E165" t="str">
            <v>SYNERGIA</v>
          </cell>
          <cell r="F165">
            <v>2</v>
          </cell>
          <cell r="G165" t="str">
            <v>ELECTROPAZ</v>
          </cell>
          <cell r="H165">
            <v>1597.7346032367454</v>
          </cell>
          <cell r="I165">
            <v>1597.7346032367454</v>
          </cell>
          <cell r="J165">
            <v>0</v>
          </cell>
          <cell r="K165">
            <v>9</v>
          </cell>
          <cell r="L165">
            <v>1739.4748667441356</v>
          </cell>
          <cell r="M165">
            <v>1739.4748667441356</v>
          </cell>
          <cell r="N165">
            <v>0</v>
          </cell>
        </row>
        <row r="166">
          <cell r="A166" t="str">
            <v>Abr2</v>
          </cell>
          <cell r="B166" t="str">
            <v>01-Abr-2002</v>
          </cell>
          <cell r="C166">
            <v>8</v>
          </cell>
          <cell r="D166" t="str">
            <v>Generadores y Trans.</v>
          </cell>
          <cell r="E166" t="str">
            <v>SYNERGIA</v>
          </cell>
          <cell r="F166">
            <v>3</v>
          </cell>
          <cell r="G166" t="str">
            <v>ELFEC</v>
          </cell>
          <cell r="H166">
            <v>21359.355865987352</v>
          </cell>
          <cell r="I166">
            <v>-4965.6753580111608</v>
          </cell>
          <cell r="J166">
            <v>26325.031223998514</v>
          </cell>
          <cell r="K166">
            <v>9</v>
          </cell>
          <cell r="L166">
            <v>23254.21420019379</v>
          </cell>
          <cell r="M166">
            <v>-5406.1966638092581</v>
          </cell>
          <cell r="N166">
            <v>28660.41086400305</v>
          </cell>
        </row>
        <row r="167">
          <cell r="A167" t="str">
            <v>Abr2</v>
          </cell>
          <cell r="B167" t="str">
            <v>01-Abr-2002</v>
          </cell>
          <cell r="C167">
            <v>8</v>
          </cell>
          <cell r="D167" t="str">
            <v>Generadores y Trans.</v>
          </cell>
          <cell r="E167" t="str">
            <v>SYNERGIA</v>
          </cell>
          <cell r="F167">
            <v>4</v>
          </cell>
          <cell r="G167" t="str">
            <v>ELFEO</v>
          </cell>
          <cell r="H167">
            <v>-958.411519760788</v>
          </cell>
          <cell r="I167">
            <v>-958.411519760788</v>
          </cell>
          <cell r="J167">
            <v>0</v>
          </cell>
          <cell r="K167">
            <v>9</v>
          </cell>
          <cell r="L167">
            <v>-1043.435341041376</v>
          </cell>
          <cell r="M167">
            <v>-1043.435341041376</v>
          </cell>
          <cell r="N167">
            <v>0</v>
          </cell>
        </row>
        <row r="168">
          <cell r="A168" t="str">
            <v>Abr2</v>
          </cell>
          <cell r="B168" t="str">
            <v>01-Abr-2002</v>
          </cell>
          <cell r="C168">
            <v>8</v>
          </cell>
          <cell r="D168" t="str">
            <v>Generadores y Trans.</v>
          </cell>
          <cell r="E168" t="str">
            <v>SYNERGIA</v>
          </cell>
          <cell r="F168">
            <v>5</v>
          </cell>
          <cell r="G168" t="str">
            <v>SEPSA</v>
          </cell>
          <cell r="H168">
            <v>34.594635273920012</v>
          </cell>
          <cell r="I168">
            <v>34.594635273920012</v>
          </cell>
          <cell r="J168">
            <v>0</v>
          </cell>
          <cell r="K168">
            <v>9</v>
          </cell>
          <cell r="L168">
            <v>37.663638542506604</v>
          </cell>
          <cell r="M168">
            <v>37.663638542506604</v>
          </cell>
          <cell r="N168">
            <v>0</v>
          </cell>
        </row>
        <row r="169">
          <cell r="A169" t="str">
            <v>Abr2</v>
          </cell>
          <cell r="B169" t="str">
            <v>01-Abr-2002</v>
          </cell>
          <cell r="C169">
            <v>8</v>
          </cell>
          <cell r="D169" t="str">
            <v>Generadores y Trans.</v>
          </cell>
          <cell r="E169" t="str">
            <v>SYNERGIA</v>
          </cell>
          <cell r="F169">
            <v>6</v>
          </cell>
          <cell r="G169" t="str">
            <v>CESSA</v>
          </cell>
          <cell r="H169">
            <v>-1407.9668127268933</v>
          </cell>
          <cell r="I169">
            <v>-1407.9668127268933</v>
          </cell>
          <cell r="J169">
            <v>0</v>
          </cell>
          <cell r="K169">
            <v>9</v>
          </cell>
          <cell r="L169">
            <v>-1532.8721547288023</v>
          </cell>
          <cell r="M169">
            <v>-1532.8721547288023</v>
          </cell>
          <cell r="N169">
            <v>0</v>
          </cell>
        </row>
        <row r="170">
          <cell r="A170" t="str">
            <v>Abr2</v>
          </cell>
          <cell r="B170" t="str">
            <v>01-Abr-2002</v>
          </cell>
          <cell r="C170">
            <v>9</v>
          </cell>
          <cell r="D170" t="str">
            <v>Generadores y Trans.</v>
          </cell>
          <cell r="E170" t="str">
            <v>INGRESO TARIFARIO</v>
          </cell>
          <cell r="F170">
            <v>1</v>
          </cell>
          <cell r="G170" t="str">
            <v>CRE</v>
          </cell>
          <cell r="H170">
            <v>21128.926166957372</v>
          </cell>
          <cell r="I170">
            <v>-4814.6695746150162</v>
          </cell>
          <cell r="J170">
            <v>25943.59574157239</v>
          </cell>
          <cell r="K170">
            <v>9</v>
          </cell>
          <cell r="L170">
            <v>23003.342328731498</v>
          </cell>
          <cell r="M170">
            <v>-5241.7946633653328</v>
          </cell>
          <cell r="N170">
            <v>28245.136992096832</v>
          </cell>
        </row>
        <row r="171">
          <cell r="A171" t="str">
            <v>Abr2</v>
          </cell>
          <cell r="B171" t="str">
            <v>01-Abr-2002</v>
          </cell>
          <cell r="C171">
            <v>9</v>
          </cell>
          <cell r="D171" t="str">
            <v>Generadores y Trans.</v>
          </cell>
          <cell r="E171" t="str">
            <v>INGRESO TARIFARIO</v>
          </cell>
          <cell r="F171">
            <v>2</v>
          </cell>
          <cell r="G171" t="str">
            <v>ELECTROPAZ</v>
          </cell>
          <cell r="H171">
            <v>1819.9590221870185</v>
          </cell>
          <cell r="I171">
            <v>1819.9590221870185</v>
          </cell>
          <cell r="J171">
            <v>0</v>
          </cell>
          <cell r="K171">
            <v>9</v>
          </cell>
          <cell r="L171">
            <v>1981.4135408879672</v>
          </cell>
          <cell r="M171">
            <v>1981.4135408879672</v>
          </cell>
          <cell r="N171">
            <v>0</v>
          </cell>
        </row>
        <row r="172">
          <cell r="A172" t="str">
            <v>Abr2</v>
          </cell>
          <cell r="B172" t="str">
            <v>01-Abr-2002</v>
          </cell>
          <cell r="C172">
            <v>9</v>
          </cell>
          <cell r="D172" t="str">
            <v>Generadores y Trans.</v>
          </cell>
          <cell r="E172" t="str">
            <v>INGRESO TARIFARIO</v>
          </cell>
          <cell r="F172">
            <v>3</v>
          </cell>
          <cell r="G172" t="str">
            <v>ELFEC</v>
          </cell>
          <cell r="H172">
            <v>24330.168688627222</v>
          </cell>
          <cell r="I172">
            <v>-5656.3371981529599</v>
          </cell>
          <cell r="J172">
            <v>29986.505886780182</v>
          </cell>
          <cell r="K172">
            <v>9</v>
          </cell>
          <cell r="L172">
            <v>26488.577547094112</v>
          </cell>
          <cell r="M172">
            <v>-6158.1293752321062</v>
          </cell>
          <cell r="N172">
            <v>32646.706922326219</v>
          </cell>
        </row>
        <row r="173">
          <cell r="A173" t="str">
            <v>Abr2</v>
          </cell>
          <cell r="B173" t="str">
            <v>01-Abr-2002</v>
          </cell>
          <cell r="C173">
            <v>9</v>
          </cell>
          <cell r="D173" t="str">
            <v>Generadores y Trans.</v>
          </cell>
          <cell r="E173" t="str">
            <v>INGRESO TARIFARIO</v>
          </cell>
          <cell r="F173">
            <v>4</v>
          </cell>
          <cell r="G173" t="str">
            <v>ELFEO</v>
          </cell>
          <cell r="H173">
            <v>-1091.7142864797552</v>
          </cell>
          <cell r="I173">
            <v>-1091.7142864797552</v>
          </cell>
          <cell r="J173">
            <v>0</v>
          </cell>
          <cell r="K173">
            <v>9</v>
          </cell>
          <cell r="L173">
            <v>-1188.5638322847628</v>
          </cell>
          <cell r="M173">
            <v>-1188.5638322847628</v>
          </cell>
          <cell r="N173">
            <v>0</v>
          </cell>
        </row>
        <row r="174">
          <cell r="A174" t="str">
            <v>Abr2</v>
          </cell>
          <cell r="B174" t="str">
            <v>01-Abr-2002</v>
          </cell>
          <cell r="C174">
            <v>9</v>
          </cell>
          <cell r="D174" t="str">
            <v>Generadores y Trans.</v>
          </cell>
          <cell r="E174" t="str">
            <v>INGRESO TARIFARIO</v>
          </cell>
          <cell r="F174">
            <v>5</v>
          </cell>
          <cell r="G174" t="str">
            <v>SEPSA</v>
          </cell>
          <cell r="H174">
            <v>39.406305939980165</v>
          </cell>
          <cell r="I174">
            <v>39.406305939980165</v>
          </cell>
          <cell r="J174">
            <v>0</v>
          </cell>
          <cell r="K174">
            <v>9</v>
          </cell>
          <cell r="L174">
            <v>42.902168254328494</v>
          </cell>
          <cell r="M174">
            <v>42.902168254328494</v>
          </cell>
          <cell r="N174">
            <v>0</v>
          </cell>
        </row>
        <row r="175">
          <cell r="A175" t="str">
            <v>Abr2</v>
          </cell>
          <cell r="B175" t="str">
            <v>01-Abr-2002</v>
          </cell>
          <cell r="C175">
            <v>9</v>
          </cell>
          <cell r="D175" t="str">
            <v>Generadores y Trans.</v>
          </cell>
          <cell r="E175" t="str">
            <v>INGRESO TARIFARIO</v>
          </cell>
          <cell r="F175">
            <v>6</v>
          </cell>
          <cell r="G175" t="str">
            <v>CESSA</v>
          </cell>
          <cell r="H175">
            <v>-1603.7969626314205</v>
          </cell>
          <cell r="I175">
            <v>-1603.7969626314205</v>
          </cell>
          <cell r="J175">
            <v>0</v>
          </cell>
          <cell r="K175">
            <v>9</v>
          </cell>
          <cell r="L175">
            <v>-1746.0750378732105</v>
          </cell>
          <cell r="M175">
            <v>-1746.0750378732105</v>
          </cell>
          <cell r="N175">
            <v>0</v>
          </cell>
        </row>
        <row r="176">
          <cell r="A176" t="str">
            <v>Abr2</v>
          </cell>
          <cell r="B176" t="str">
            <v>01-Abr-2002</v>
          </cell>
          <cell r="C176">
            <v>10</v>
          </cell>
          <cell r="D176" t="str">
            <v>Distribuidores</v>
          </cell>
          <cell r="E176" t="str">
            <v>CRE</v>
          </cell>
          <cell r="F176">
            <v>1</v>
          </cell>
          <cell r="G176" t="str">
            <v>CRE</v>
          </cell>
          <cell r="H176">
            <v>390533.06857529667</v>
          </cell>
          <cell r="I176">
            <v>-88991.161609103525</v>
          </cell>
          <cell r="J176">
            <v>479524.23018440022</v>
          </cell>
          <cell r="K176">
            <v>9</v>
          </cell>
          <cell r="L176">
            <v>425178.53468467027</v>
          </cell>
          <cell r="M176">
            <v>-96885.858682541089</v>
          </cell>
          <cell r="N176">
            <v>522064.39336721145</v>
          </cell>
        </row>
        <row r="177">
          <cell r="A177" t="str">
            <v>Abr2</v>
          </cell>
          <cell r="B177" t="str">
            <v>01-Abr-2002</v>
          </cell>
          <cell r="C177">
            <v>11</v>
          </cell>
          <cell r="D177" t="str">
            <v>Distribuidores</v>
          </cell>
          <cell r="E177" t="str">
            <v>ELECTROPAZ</v>
          </cell>
          <cell r="F177">
            <v>2</v>
          </cell>
          <cell r="G177" t="str">
            <v>ELECTROPAZ</v>
          </cell>
          <cell r="H177">
            <v>33638.916431423328</v>
          </cell>
          <cell r="I177">
            <v>33638.916431423328</v>
          </cell>
          <cell r="J177">
            <v>0</v>
          </cell>
          <cell r="K177">
            <v>9</v>
          </cell>
          <cell r="L177">
            <v>36623.134754938299</v>
          </cell>
          <cell r="M177">
            <v>36623.134754938299</v>
          </cell>
          <cell r="N177">
            <v>0</v>
          </cell>
        </row>
        <row r="178">
          <cell r="A178" t="str">
            <v>Abr2</v>
          </cell>
          <cell r="B178" t="str">
            <v>01-Abr-2002</v>
          </cell>
          <cell r="C178">
            <v>12</v>
          </cell>
          <cell r="D178" t="str">
            <v>Distribuidores</v>
          </cell>
          <cell r="E178" t="str">
            <v>ELFEC</v>
          </cell>
          <cell r="F178">
            <v>3</v>
          </cell>
          <cell r="G178" t="str">
            <v>ELFEC</v>
          </cell>
          <cell r="H178">
            <v>449702.71379827854</v>
          </cell>
          <cell r="I178">
            <v>-104547.98816732162</v>
          </cell>
          <cell r="J178">
            <v>554250.70196560014</v>
          </cell>
          <cell r="K178">
            <v>9</v>
          </cell>
          <cell r="L178">
            <v>489597.31270389637</v>
          </cell>
          <cell r="M178">
            <v>-113822.78221758723</v>
          </cell>
          <cell r="N178">
            <v>603420.09492148354</v>
          </cell>
        </row>
        <row r="179">
          <cell r="A179" t="str">
            <v>Abr2</v>
          </cell>
          <cell r="B179" t="str">
            <v>01-Abr-2002</v>
          </cell>
          <cell r="C179">
            <v>13</v>
          </cell>
          <cell r="D179" t="str">
            <v>Distribuidores</v>
          </cell>
          <cell r="E179" t="str">
            <v>ELFEO</v>
          </cell>
          <cell r="F179">
            <v>4</v>
          </cell>
          <cell r="G179" t="str">
            <v>ELFEO</v>
          </cell>
          <cell r="H179">
            <v>-20178.523363538494</v>
          </cell>
          <cell r="I179">
            <v>-20178.523363538494</v>
          </cell>
          <cell r="J179">
            <v>0</v>
          </cell>
          <cell r="K179">
            <v>9</v>
          </cell>
          <cell r="L179">
            <v>-21968.626183458564</v>
          </cell>
          <cell r="M179">
            <v>-21968.626183458564</v>
          </cell>
          <cell r="N179">
            <v>0</v>
          </cell>
        </row>
        <row r="180">
          <cell r="A180" t="str">
            <v>Abr2</v>
          </cell>
          <cell r="B180" t="str">
            <v>01-Abr-2002</v>
          </cell>
          <cell r="C180">
            <v>14</v>
          </cell>
          <cell r="D180" t="str">
            <v>Distribuidores</v>
          </cell>
          <cell r="E180" t="str">
            <v>SEPSA</v>
          </cell>
          <cell r="F180">
            <v>5</v>
          </cell>
          <cell r="G180" t="str">
            <v>SEPSA</v>
          </cell>
          <cell r="H180">
            <v>728.36004339985413</v>
          </cell>
          <cell r="I180">
            <v>728.36004339985413</v>
          </cell>
          <cell r="J180">
            <v>0</v>
          </cell>
          <cell r="K180">
            <v>9</v>
          </cell>
          <cell r="L180">
            <v>792.97524561842442</v>
          </cell>
          <cell r="M180">
            <v>792.97524561842442</v>
          </cell>
          <cell r="N180">
            <v>0</v>
          </cell>
        </row>
        <row r="181">
          <cell r="A181" t="str">
            <v>Abr2</v>
          </cell>
          <cell r="B181" t="str">
            <v>01-Abr-2002</v>
          </cell>
          <cell r="C181">
            <v>15</v>
          </cell>
          <cell r="D181" t="str">
            <v>Distribuidores</v>
          </cell>
          <cell r="E181" t="str">
            <v>CESSA</v>
          </cell>
          <cell r="F181">
            <v>6</v>
          </cell>
          <cell r="G181" t="str">
            <v>CESSA</v>
          </cell>
          <cell r="H181">
            <v>-29643.520178876326</v>
          </cell>
          <cell r="I181">
            <v>-29643.520178876326</v>
          </cell>
          <cell r="J181">
            <v>0</v>
          </cell>
          <cell r="K181">
            <v>9</v>
          </cell>
          <cell r="L181">
            <v>-32273.293830225342</v>
          </cell>
          <cell r="M181">
            <v>-32273.293830225342</v>
          </cell>
          <cell r="N181">
            <v>0</v>
          </cell>
        </row>
        <row r="182">
          <cell r="A182" t="str">
            <v>May2</v>
          </cell>
          <cell r="B182" t="str">
            <v>01-May-2002</v>
          </cell>
          <cell r="C182">
            <v>1</v>
          </cell>
          <cell r="D182" t="str">
            <v>Generadores y Trans.</v>
          </cell>
          <cell r="E182" t="str">
            <v>CORANI</v>
          </cell>
          <cell r="F182">
            <v>1</v>
          </cell>
          <cell r="G182" t="str">
            <v>CRE</v>
          </cell>
          <cell r="H182">
            <v>-107021.90023969008</v>
          </cell>
          <cell r="I182">
            <v>1301.7081491483757</v>
          </cell>
          <cell r="J182">
            <v>-108323.60838883845</v>
          </cell>
          <cell r="K182">
            <v>8</v>
          </cell>
          <cell r="L182">
            <v>-115420.95755652543</v>
          </cell>
          <cell r="M182">
            <v>1403.8659442352007</v>
          </cell>
          <cell r="N182">
            <v>-116824.82350076063</v>
          </cell>
        </row>
        <row r="183">
          <cell r="A183" t="str">
            <v>May2</v>
          </cell>
          <cell r="B183" t="str">
            <v>01-May-2002</v>
          </cell>
          <cell r="C183">
            <v>1</v>
          </cell>
          <cell r="D183" t="str">
            <v>Generadores y Trans.</v>
          </cell>
          <cell r="E183" t="str">
            <v>CORANI</v>
          </cell>
          <cell r="F183">
            <v>2</v>
          </cell>
          <cell r="G183" t="str">
            <v>ELECTROPAZ</v>
          </cell>
          <cell r="H183">
            <v>134478.68293839373</v>
          </cell>
          <cell r="I183">
            <v>134478.68293839373</v>
          </cell>
          <cell r="J183">
            <v>0</v>
          </cell>
          <cell r="K183">
            <v>8</v>
          </cell>
          <cell r="L183">
            <v>145032.54306760506</v>
          </cell>
          <cell r="M183">
            <v>145032.54306760506</v>
          </cell>
          <cell r="N183">
            <v>0</v>
          </cell>
        </row>
        <row r="184">
          <cell r="A184" t="str">
            <v>May2</v>
          </cell>
          <cell r="B184" t="str">
            <v>01-May-2002</v>
          </cell>
          <cell r="C184">
            <v>1</v>
          </cell>
          <cell r="D184" t="str">
            <v>Generadores y Trans.</v>
          </cell>
          <cell r="E184" t="str">
            <v>CORANI</v>
          </cell>
          <cell r="F184">
            <v>3</v>
          </cell>
          <cell r="G184" t="str">
            <v>ELFEC</v>
          </cell>
          <cell r="H184">
            <v>5790.2319824222759</v>
          </cell>
          <cell r="I184">
            <v>57057.990965282443</v>
          </cell>
          <cell r="J184">
            <v>-51267.758982860163</v>
          </cell>
          <cell r="K184">
            <v>8</v>
          </cell>
          <cell r="L184">
            <v>6244.6482298372339</v>
          </cell>
          <cell r="M184">
            <v>61535.890679523858</v>
          </cell>
          <cell r="N184">
            <v>-55291.242449686615</v>
          </cell>
        </row>
        <row r="185">
          <cell r="A185" t="str">
            <v>May2</v>
          </cell>
          <cell r="B185" t="str">
            <v>01-May-2002</v>
          </cell>
          <cell r="C185">
            <v>1</v>
          </cell>
          <cell r="D185" t="str">
            <v>Generadores y Trans.</v>
          </cell>
          <cell r="E185" t="str">
            <v>CORANI</v>
          </cell>
          <cell r="F185">
            <v>4</v>
          </cell>
          <cell r="G185" t="str">
            <v>ELFEO</v>
          </cell>
          <cell r="H185">
            <v>11201.542905801321</v>
          </cell>
          <cell r="I185">
            <v>11201.542905801321</v>
          </cell>
          <cell r="J185">
            <v>0</v>
          </cell>
          <cell r="K185">
            <v>8</v>
          </cell>
          <cell r="L185">
            <v>12080.637751735709</v>
          </cell>
          <cell r="M185">
            <v>12080.637751735709</v>
          </cell>
          <cell r="N185">
            <v>0</v>
          </cell>
        </row>
        <row r="186">
          <cell r="A186" t="str">
            <v>May2</v>
          </cell>
          <cell r="B186" t="str">
            <v>01-May-2002</v>
          </cell>
          <cell r="C186">
            <v>1</v>
          </cell>
          <cell r="D186" t="str">
            <v>Generadores y Trans.</v>
          </cell>
          <cell r="E186" t="str">
            <v>CORANI</v>
          </cell>
          <cell r="F186">
            <v>5</v>
          </cell>
          <cell r="G186" t="str">
            <v>SEPSA</v>
          </cell>
          <cell r="H186">
            <v>11294.29088211381</v>
          </cell>
          <cell r="I186">
            <v>11294.29088211381</v>
          </cell>
          <cell r="J186">
            <v>0</v>
          </cell>
          <cell r="K186">
            <v>8</v>
          </cell>
          <cell r="L186">
            <v>12180.664570671292</v>
          </cell>
          <cell r="M186">
            <v>12180.664570671292</v>
          </cell>
          <cell r="N186">
            <v>0</v>
          </cell>
        </row>
        <row r="187">
          <cell r="A187" t="str">
            <v>May2</v>
          </cell>
          <cell r="B187" t="str">
            <v>01-May-2002</v>
          </cell>
          <cell r="C187">
            <v>1</v>
          </cell>
          <cell r="D187" t="str">
            <v>Generadores y Trans.</v>
          </cell>
          <cell r="E187" t="str">
            <v>CORANI</v>
          </cell>
          <cell r="F187">
            <v>6</v>
          </cell>
          <cell r="G187" t="str">
            <v>CESSA</v>
          </cell>
          <cell r="H187">
            <v>-10483.706565391383</v>
          </cell>
          <cell r="I187">
            <v>-10483.706565391383</v>
          </cell>
          <cell r="J187">
            <v>0</v>
          </cell>
          <cell r="K187">
            <v>8</v>
          </cell>
          <cell r="L187">
            <v>-11306.465758962027</v>
          </cell>
          <cell r="M187">
            <v>-11306.465758962027</v>
          </cell>
          <cell r="N187">
            <v>0</v>
          </cell>
        </row>
        <row r="188">
          <cell r="A188" t="str">
            <v>May2</v>
          </cell>
          <cell r="B188" t="str">
            <v>01-May-2002</v>
          </cell>
          <cell r="C188">
            <v>2</v>
          </cell>
          <cell r="D188" t="str">
            <v>Generadores y Trans.</v>
          </cell>
          <cell r="E188" t="str">
            <v>GUARACACHI</v>
          </cell>
          <cell r="F188">
            <v>1</v>
          </cell>
          <cell r="G188" t="str">
            <v>CRE</v>
          </cell>
          <cell r="H188">
            <v>-174049.70289317769</v>
          </cell>
          <cell r="I188">
            <v>2116.9677991652816</v>
          </cell>
          <cell r="J188">
            <v>-176166.67069234297</v>
          </cell>
          <cell r="K188">
            <v>8</v>
          </cell>
          <cell r="L188">
            <v>-187709.08875068859</v>
          </cell>
          <cell r="M188">
            <v>2283.107008460408</v>
          </cell>
          <cell r="N188">
            <v>-189992.19575914898</v>
          </cell>
        </row>
        <row r="189">
          <cell r="A189" t="str">
            <v>May2</v>
          </cell>
          <cell r="B189" t="str">
            <v>01-May-2002</v>
          </cell>
          <cell r="C189">
            <v>2</v>
          </cell>
          <cell r="D189" t="str">
            <v>Generadores y Trans.</v>
          </cell>
          <cell r="E189" t="str">
            <v>GUARACACHI</v>
          </cell>
          <cell r="F189">
            <v>2</v>
          </cell>
          <cell r="G189" t="str">
            <v>ELECTROPAZ</v>
          </cell>
          <cell r="H189">
            <v>218702.66514117588</v>
          </cell>
          <cell r="I189">
            <v>218702.66514117588</v>
          </cell>
          <cell r="J189">
            <v>0</v>
          </cell>
          <cell r="K189">
            <v>8</v>
          </cell>
          <cell r="L189">
            <v>235866.40654131369</v>
          </cell>
          <cell r="M189">
            <v>235866.40654131369</v>
          </cell>
          <cell r="N189">
            <v>0</v>
          </cell>
        </row>
        <row r="190">
          <cell r="A190" t="str">
            <v>May2</v>
          </cell>
          <cell r="B190" t="str">
            <v>01-May-2002</v>
          </cell>
          <cell r="C190">
            <v>2</v>
          </cell>
          <cell r="D190" t="str">
            <v>Generadores y Trans.</v>
          </cell>
          <cell r="E190" t="str">
            <v>GUARACACHI</v>
          </cell>
          <cell r="F190">
            <v>3</v>
          </cell>
          <cell r="G190" t="str">
            <v>ELFEC</v>
          </cell>
          <cell r="H190">
            <v>9416.6535444249621</v>
          </cell>
          <cell r="I190">
            <v>92793.403527197413</v>
          </cell>
          <cell r="J190">
            <v>-83376.749982772453</v>
          </cell>
          <cell r="K190">
            <v>8</v>
          </cell>
          <cell r="L190">
            <v>10155.670630416436</v>
          </cell>
          <cell r="M190">
            <v>100075.81126901141</v>
          </cell>
          <cell r="N190">
            <v>-89920.140638594967</v>
          </cell>
        </row>
        <row r="191">
          <cell r="A191" t="str">
            <v>May2</v>
          </cell>
          <cell r="B191" t="str">
            <v>01-May-2002</v>
          </cell>
          <cell r="C191">
            <v>2</v>
          </cell>
          <cell r="D191" t="str">
            <v>Generadores y Trans.</v>
          </cell>
          <cell r="E191" t="str">
            <v>GUARACACHI</v>
          </cell>
          <cell r="F191">
            <v>4</v>
          </cell>
          <cell r="G191" t="str">
            <v>ELFEO</v>
          </cell>
          <cell r="H191">
            <v>18217.067818207786</v>
          </cell>
          <cell r="I191">
            <v>18217.067818207786</v>
          </cell>
          <cell r="J191">
            <v>0</v>
          </cell>
          <cell r="K191">
            <v>8</v>
          </cell>
          <cell r="L191">
            <v>19646.739655533846</v>
          </cell>
          <cell r="M191">
            <v>19646.739655533846</v>
          </cell>
          <cell r="N191">
            <v>0</v>
          </cell>
        </row>
        <row r="192">
          <cell r="A192" t="str">
            <v>May2</v>
          </cell>
          <cell r="B192" t="str">
            <v>01-May-2002</v>
          </cell>
          <cell r="C192">
            <v>2</v>
          </cell>
          <cell r="D192" t="str">
            <v>Generadores y Trans.</v>
          </cell>
          <cell r="E192" t="str">
            <v>GUARACACHI</v>
          </cell>
          <cell r="F192">
            <v>5</v>
          </cell>
          <cell r="G192" t="str">
            <v>SEPSA</v>
          </cell>
          <cell r="H192">
            <v>18367.903840414252</v>
          </cell>
          <cell r="I192">
            <v>18367.903840414252</v>
          </cell>
          <cell r="J192">
            <v>0</v>
          </cell>
          <cell r="K192">
            <v>8</v>
          </cell>
          <cell r="L192">
            <v>19809.413258582346</v>
          </cell>
          <cell r="M192">
            <v>19809.413258582346</v>
          </cell>
          <cell r="N192">
            <v>0</v>
          </cell>
        </row>
        <row r="193">
          <cell r="A193" t="str">
            <v>May2</v>
          </cell>
          <cell r="B193" t="str">
            <v>01-May-2002</v>
          </cell>
          <cell r="C193">
            <v>2</v>
          </cell>
          <cell r="D193" t="str">
            <v>Generadores y Trans.</v>
          </cell>
          <cell r="E193" t="str">
            <v>GUARACACHI</v>
          </cell>
          <cell r="F193">
            <v>6</v>
          </cell>
          <cell r="G193" t="str">
            <v>CESSA</v>
          </cell>
          <cell r="H193">
            <v>-17049.650668124883</v>
          </cell>
          <cell r="I193">
            <v>-17049.650668124883</v>
          </cell>
          <cell r="J193">
            <v>0</v>
          </cell>
          <cell r="K193">
            <v>8</v>
          </cell>
          <cell r="L193">
            <v>-18387.703841100538</v>
          </cell>
          <cell r="M193">
            <v>-18387.703841100538</v>
          </cell>
          <cell r="N193">
            <v>0</v>
          </cell>
        </row>
        <row r="194">
          <cell r="A194" t="str">
            <v>May2</v>
          </cell>
          <cell r="B194" t="str">
            <v>01-May-2002</v>
          </cell>
          <cell r="C194">
            <v>3</v>
          </cell>
          <cell r="D194" t="str">
            <v>Generadores y Trans.</v>
          </cell>
          <cell r="E194" t="str">
            <v>VALLE HERMOSO</v>
          </cell>
          <cell r="F194">
            <v>1</v>
          </cell>
          <cell r="G194" t="str">
            <v>CRE</v>
          </cell>
          <cell r="H194">
            <v>-60372.92956437228</v>
          </cell>
          <cell r="I194">
            <v>734.31638034734885</v>
          </cell>
          <cell r="J194">
            <v>-61107.245944719631</v>
          </cell>
          <cell r="K194">
            <v>8</v>
          </cell>
          <cell r="L194">
            <v>-65110.984996585328</v>
          </cell>
          <cell r="M194">
            <v>791.9453829478947</v>
          </cell>
          <cell r="N194">
            <v>-65902.930379533223</v>
          </cell>
        </row>
        <row r="195">
          <cell r="A195" t="str">
            <v>May2</v>
          </cell>
          <cell r="B195" t="str">
            <v>01-May-2002</v>
          </cell>
          <cell r="C195">
            <v>3</v>
          </cell>
          <cell r="D195" t="str">
            <v>Generadores y Trans.</v>
          </cell>
          <cell r="E195" t="str">
            <v>VALLE HERMOSO</v>
          </cell>
          <cell r="F195">
            <v>2</v>
          </cell>
          <cell r="G195" t="str">
            <v>ELECTROPAZ</v>
          </cell>
          <cell r="H195">
            <v>75861.781885444754</v>
          </cell>
          <cell r="I195">
            <v>75861.781885444754</v>
          </cell>
          <cell r="J195">
            <v>0</v>
          </cell>
          <cell r="K195">
            <v>8</v>
          </cell>
          <cell r="L195">
            <v>81815.3993486564</v>
          </cell>
          <cell r="M195">
            <v>81815.3993486564</v>
          </cell>
          <cell r="N195">
            <v>0</v>
          </cell>
        </row>
        <row r="196">
          <cell r="A196" t="str">
            <v>May2</v>
          </cell>
          <cell r="B196" t="str">
            <v>01-May-2002</v>
          </cell>
          <cell r="C196">
            <v>3</v>
          </cell>
          <cell r="D196" t="str">
            <v>Generadores y Trans.</v>
          </cell>
          <cell r="E196" t="str">
            <v>VALLE HERMOSO</v>
          </cell>
          <cell r="F196">
            <v>3</v>
          </cell>
          <cell r="G196" t="str">
            <v>ELFEC</v>
          </cell>
          <cell r="H196">
            <v>3266.3713394477099</v>
          </cell>
          <cell r="I196">
            <v>32187.412687651624</v>
          </cell>
          <cell r="J196">
            <v>-28921.041348203915</v>
          </cell>
          <cell r="K196">
            <v>8</v>
          </cell>
          <cell r="L196">
            <v>3522.7155086004391</v>
          </cell>
          <cell r="M196">
            <v>34713.474395010096</v>
          </cell>
          <cell r="N196">
            <v>-31190.758886409658</v>
          </cell>
        </row>
        <row r="197">
          <cell r="A197" t="str">
            <v>May2</v>
          </cell>
          <cell r="B197" t="str">
            <v>01-May-2002</v>
          </cell>
          <cell r="C197">
            <v>3</v>
          </cell>
          <cell r="D197" t="str">
            <v>Generadores y Trans.</v>
          </cell>
          <cell r="E197" t="str">
            <v>VALLE HERMOSO</v>
          </cell>
          <cell r="F197">
            <v>4</v>
          </cell>
          <cell r="G197" t="str">
            <v>ELFEO</v>
          </cell>
          <cell r="H197">
            <v>6318.9866686130472</v>
          </cell>
          <cell r="I197">
            <v>6318.9866686130472</v>
          </cell>
          <cell r="J197">
            <v>0</v>
          </cell>
          <cell r="K197">
            <v>8</v>
          </cell>
          <cell r="L197">
            <v>6814.899478001912</v>
          </cell>
          <cell r="M197">
            <v>6814.899478001912</v>
          </cell>
          <cell r="N197">
            <v>0</v>
          </cell>
        </row>
        <row r="198">
          <cell r="A198" t="str">
            <v>May2</v>
          </cell>
          <cell r="B198" t="str">
            <v>01-May-2002</v>
          </cell>
          <cell r="C198">
            <v>3</v>
          </cell>
          <cell r="D198" t="str">
            <v>Generadores y Trans.</v>
          </cell>
          <cell r="E198" t="str">
            <v>VALLE HERMOSO</v>
          </cell>
          <cell r="F198">
            <v>5</v>
          </cell>
          <cell r="G198" t="str">
            <v>SEPSA</v>
          </cell>
          <cell r="H198">
            <v>6371.30742752885</v>
          </cell>
          <cell r="I198">
            <v>6371.30742752885</v>
          </cell>
          <cell r="J198">
            <v>0</v>
          </cell>
          <cell r="K198">
            <v>8</v>
          </cell>
          <cell r="L198">
            <v>6871.3263596085835</v>
          </cell>
          <cell r="M198">
            <v>6871.3263596085835</v>
          </cell>
          <cell r="N198">
            <v>0</v>
          </cell>
        </row>
        <row r="199">
          <cell r="A199" t="str">
            <v>May2</v>
          </cell>
          <cell r="B199" t="str">
            <v>01-May-2002</v>
          </cell>
          <cell r="C199">
            <v>3</v>
          </cell>
          <cell r="D199" t="str">
            <v>Generadores y Trans.</v>
          </cell>
          <cell r="E199" t="str">
            <v>VALLE HERMOSO</v>
          </cell>
          <cell r="F199">
            <v>6</v>
          </cell>
          <cell r="G199" t="str">
            <v>CESSA</v>
          </cell>
          <cell r="H199">
            <v>-5914.0426083669217</v>
          </cell>
          <cell r="I199">
            <v>-5914.0426083669217</v>
          </cell>
          <cell r="J199">
            <v>0</v>
          </cell>
          <cell r="K199">
            <v>8</v>
          </cell>
          <cell r="L199">
            <v>-6378.1754889327894</v>
          </cell>
          <cell r="M199">
            <v>-6378.1754889327894</v>
          </cell>
          <cell r="N199">
            <v>0</v>
          </cell>
        </row>
        <row r="200">
          <cell r="A200" t="str">
            <v>May2</v>
          </cell>
          <cell r="B200" t="str">
            <v>01-May-2002</v>
          </cell>
          <cell r="C200">
            <v>4</v>
          </cell>
          <cell r="D200" t="str">
            <v>Generadores y Trans.</v>
          </cell>
          <cell r="E200" t="str">
            <v>COBEE</v>
          </cell>
          <cell r="F200">
            <v>1</v>
          </cell>
          <cell r="G200" t="str">
            <v>CRE</v>
          </cell>
          <cell r="H200">
            <v>-2705.3206750670311</v>
          </cell>
          <cell r="I200">
            <v>32.904835000195071</v>
          </cell>
          <cell r="J200">
            <v>-2738.225510067226</v>
          </cell>
          <cell r="K200">
            <v>8</v>
          </cell>
          <cell r="L200">
            <v>-2917.6337003396006</v>
          </cell>
          <cell r="M200">
            <v>35.487199867093167</v>
          </cell>
          <cell r="N200">
            <v>-2953.1209002066935</v>
          </cell>
        </row>
        <row r="201">
          <cell r="A201" t="str">
            <v>May2</v>
          </cell>
          <cell r="B201" t="str">
            <v>01-May-2002</v>
          </cell>
          <cell r="C201">
            <v>4</v>
          </cell>
          <cell r="D201" t="str">
            <v>Generadores y Trans.</v>
          </cell>
          <cell r="E201" t="str">
            <v>COBEE</v>
          </cell>
          <cell r="F201">
            <v>2</v>
          </cell>
          <cell r="G201" t="str">
            <v>ELECTROPAZ</v>
          </cell>
          <cell r="H201">
            <v>3399.37863646808</v>
          </cell>
          <cell r="I201">
            <v>3399.37863646808</v>
          </cell>
          <cell r="J201">
            <v>0</v>
          </cell>
          <cell r="K201">
            <v>8</v>
          </cell>
          <cell r="L201">
            <v>3666.1611916775828</v>
          </cell>
          <cell r="M201">
            <v>3666.1611916775828</v>
          </cell>
          <cell r="N201">
            <v>0</v>
          </cell>
        </row>
        <row r="202">
          <cell r="A202" t="str">
            <v>May2</v>
          </cell>
          <cell r="B202" t="str">
            <v>01-May-2002</v>
          </cell>
          <cell r="C202">
            <v>4</v>
          </cell>
          <cell r="D202" t="str">
            <v>Generadores y Trans.</v>
          </cell>
          <cell r="E202" t="str">
            <v>COBEE</v>
          </cell>
          <cell r="F202">
            <v>3</v>
          </cell>
          <cell r="G202" t="str">
            <v>ELFEC</v>
          </cell>
          <cell r="H202">
            <v>146.36662459177714</v>
          </cell>
          <cell r="I202">
            <v>1442.3231347084654</v>
          </cell>
          <cell r="J202">
            <v>-1295.9565101166884</v>
          </cell>
          <cell r="K202">
            <v>8</v>
          </cell>
          <cell r="L202">
            <v>157.85344800329182</v>
          </cell>
          <cell r="M202">
            <v>1555.5163657264416</v>
          </cell>
          <cell r="N202">
            <v>-1397.66291772315</v>
          </cell>
        </row>
        <row r="203">
          <cell r="A203" t="str">
            <v>May2</v>
          </cell>
          <cell r="B203" t="str">
            <v>01-May-2002</v>
          </cell>
          <cell r="C203">
            <v>4</v>
          </cell>
          <cell r="D203" t="str">
            <v>Generadores y Trans.</v>
          </cell>
          <cell r="E203" t="str">
            <v>COBEE</v>
          </cell>
          <cell r="F203">
            <v>4</v>
          </cell>
          <cell r="G203" t="str">
            <v>ELFEO</v>
          </cell>
          <cell r="H203">
            <v>283.15480801448433</v>
          </cell>
          <cell r="I203">
            <v>283.15480801448433</v>
          </cell>
          <cell r="J203">
            <v>0</v>
          </cell>
          <cell r="K203">
            <v>8</v>
          </cell>
          <cell r="L203">
            <v>305.3767406911121</v>
          </cell>
          <cell r="M203">
            <v>305.3767406911121</v>
          </cell>
          <cell r="N203">
            <v>0</v>
          </cell>
        </row>
        <row r="204">
          <cell r="A204" t="str">
            <v>May2</v>
          </cell>
          <cell r="B204" t="str">
            <v>01-May-2002</v>
          </cell>
          <cell r="C204">
            <v>4</v>
          </cell>
          <cell r="D204" t="str">
            <v>Generadores y Trans.</v>
          </cell>
          <cell r="E204" t="str">
            <v>COBEE</v>
          </cell>
          <cell r="F204">
            <v>5</v>
          </cell>
          <cell r="G204" t="str">
            <v>SEPSA</v>
          </cell>
          <cell r="H204">
            <v>285.49930962889084</v>
          </cell>
          <cell r="I204">
            <v>285.49930962889084</v>
          </cell>
          <cell r="J204">
            <v>0</v>
          </cell>
          <cell r="K204">
            <v>8</v>
          </cell>
          <cell r="L204">
            <v>307.90523832310669</v>
          </cell>
          <cell r="M204">
            <v>307.90523832310669</v>
          </cell>
          <cell r="N204">
            <v>0</v>
          </cell>
        </row>
        <row r="205">
          <cell r="A205" t="str">
            <v>May2</v>
          </cell>
          <cell r="B205" t="str">
            <v>01-May-2002</v>
          </cell>
          <cell r="C205">
            <v>4</v>
          </cell>
          <cell r="D205" t="str">
            <v>Generadores y Trans.</v>
          </cell>
          <cell r="E205" t="str">
            <v>COBEE</v>
          </cell>
          <cell r="F205">
            <v>6</v>
          </cell>
          <cell r="G205" t="str">
            <v>CESSA</v>
          </cell>
          <cell r="H205">
            <v>-265.00919960465296</v>
          </cell>
          <cell r="I205">
            <v>-265.00919960465296</v>
          </cell>
          <cell r="J205">
            <v>0</v>
          </cell>
          <cell r="K205">
            <v>8</v>
          </cell>
          <cell r="L205">
            <v>-285.80706856402577</v>
          </cell>
          <cell r="M205">
            <v>-285.80706856402577</v>
          </cell>
          <cell r="N205">
            <v>0</v>
          </cell>
        </row>
        <row r="206">
          <cell r="A206" t="str">
            <v>May2</v>
          </cell>
          <cell r="B206" t="str">
            <v>01-May-2002</v>
          </cell>
          <cell r="C206">
            <v>5</v>
          </cell>
          <cell r="D206" t="str">
            <v>Generadores y Trans.</v>
          </cell>
          <cell r="E206" t="str">
            <v>CECBB</v>
          </cell>
          <cell r="F206">
            <v>1</v>
          </cell>
          <cell r="G206" t="str">
            <v>CRE</v>
          </cell>
          <cell r="H206">
            <v>-61701.640902192827</v>
          </cell>
          <cell r="I206">
            <v>750.47750599016763</v>
          </cell>
          <cell r="J206">
            <v>-62452.118408182992</v>
          </cell>
          <cell r="K206">
            <v>8</v>
          </cell>
          <cell r="L206">
            <v>-66543.973334336639</v>
          </cell>
          <cell r="M206">
            <v>809.37483049748778</v>
          </cell>
          <cell r="N206">
            <v>-67353.348164834126</v>
          </cell>
        </row>
        <row r="207">
          <cell r="A207" t="str">
            <v>May2</v>
          </cell>
          <cell r="B207" t="str">
            <v>01-May-2002</v>
          </cell>
          <cell r="C207">
            <v>5</v>
          </cell>
          <cell r="D207" t="str">
            <v>Generadores y Trans.</v>
          </cell>
          <cell r="E207" t="str">
            <v>CECBB</v>
          </cell>
          <cell r="F207">
            <v>2</v>
          </cell>
          <cell r="G207" t="str">
            <v>ELECTROPAZ</v>
          </cell>
          <cell r="H207">
            <v>77531.378017780589</v>
          </cell>
          <cell r="I207">
            <v>77531.378017780589</v>
          </cell>
          <cell r="J207">
            <v>0</v>
          </cell>
          <cell r="K207">
            <v>8</v>
          </cell>
          <cell r="L207">
            <v>83616.025051389021</v>
          </cell>
          <cell r="M207">
            <v>83616.025051389021</v>
          </cell>
          <cell r="N207">
            <v>0</v>
          </cell>
        </row>
        <row r="208">
          <cell r="A208" t="str">
            <v>May2</v>
          </cell>
          <cell r="B208" t="str">
            <v>01-May-2002</v>
          </cell>
          <cell r="C208">
            <v>5</v>
          </cell>
          <cell r="D208" t="str">
            <v>Generadores y Trans.</v>
          </cell>
          <cell r="E208" t="str">
            <v>CECBB</v>
          </cell>
          <cell r="F208">
            <v>3</v>
          </cell>
          <cell r="G208" t="str">
            <v>ELFEC</v>
          </cell>
          <cell r="H208">
            <v>3338.2589331684794</v>
          </cell>
          <cell r="I208">
            <v>32895.806010317712</v>
          </cell>
          <cell r="J208">
            <v>-29557.547077149233</v>
          </cell>
          <cell r="K208">
            <v>8</v>
          </cell>
          <cell r="L208">
            <v>3600.2448262924504</v>
          </cell>
          <cell r="M208">
            <v>35477.462283896843</v>
          </cell>
          <cell r="N208">
            <v>-31877.217457604391</v>
          </cell>
        </row>
        <row r="209">
          <cell r="A209" t="str">
            <v>May2</v>
          </cell>
          <cell r="B209" t="str">
            <v>01-May-2002</v>
          </cell>
          <cell r="C209">
            <v>5</v>
          </cell>
          <cell r="D209" t="str">
            <v>Generadores y Trans.</v>
          </cell>
          <cell r="E209" t="str">
            <v>CECBB</v>
          </cell>
          <cell r="F209">
            <v>4</v>
          </cell>
          <cell r="G209" t="str">
            <v>ELFEO</v>
          </cell>
          <cell r="H209">
            <v>6458.0574291460562</v>
          </cell>
          <cell r="I209">
            <v>6458.0574291460562</v>
          </cell>
          <cell r="J209">
            <v>0</v>
          </cell>
          <cell r="K209">
            <v>8</v>
          </cell>
          <cell r="L209">
            <v>6964.8844839949297</v>
          </cell>
          <cell r="M209">
            <v>6964.8844839949297</v>
          </cell>
          <cell r="N209">
            <v>0</v>
          </cell>
        </row>
        <row r="210">
          <cell r="A210" t="str">
            <v>May2</v>
          </cell>
          <cell r="B210" t="str">
            <v>01-May-2002</v>
          </cell>
          <cell r="C210">
            <v>5</v>
          </cell>
          <cell r="D210" t="str">
            <v>Generadores y Trans.</v>
          </cell>
          <cell r="E210" t="str">
            <v>CECBB</v>
          </cell>
          <cell r="F210">
            <v>5</v>
          </cell>
          <cell r="G210" t="str">
            <v>SEPSA</v>
          </cell>
          <cell r="H210">
            <v>6511.5296840398814</v>
          </cell>
          <cell r="I210">
            <v>6511.5296840398814</v>
          </cell>
          <cell r="J210">
            <v>0</v>
          </cell>
          <cell r="K210">
            <v>8</v>
          </cell>
          <cell r="L210">
            <v>7022.5532307535777</v>
          </cell>
          <cell r="M210">
            <v>7022.5532307535777</v>
          </cell>
          <cell r="N210">
            <v>0</v>
          </cell>
        </row>
        <row r="211">
          <cell r="A211" t="str">
            <v>May2</v>
          </cell>
          <cell r="B211" t="str">
            <v>01-May-2002</v>
          </cell>
          <cell r="C211">
            <v>5</v>
          </cell>
          <cell r="D211" t="str">
            <v>Generadores y Trans.</v>
          </cell>
          <cell r="E211" t="str">
            <v>CECBB</v>
          </cell>
          <cell r="F211">
            <v>6</v>
          </cell>
          <cell r="G211" t="str">
            <v>CESSA</v>
          </cell>
          <cell r="H211">
            <v>-6044.2011996890851</v>
          </cell>
          <cell r="I211">
            <v>-6044.2011996890851</v>
          </cell>
          <cell r="J211">
            <v>0</v>
          </cell>
          <cell r="K211">
            <v>8</v>
          </cell>
          <cell r="L211">
            <v>-6518.5489004585279</v>
          </cell>
          <cell r="M211">
            <v>-6518.5489004585279</v>
          </cell>
          <cell r="N211">
            <v>0</v>
          </cell>
        </row>
        <row r="212">
          <cell r="A212" t="str">
            <v>May2</v>
          </cell>
          <cell r="B212" t="str">
            <v>01-May-2002</v>
          </cell>
          <cell r="C212">
            <v>6</v>
          </cell>
          <cell r="D212" t="str">
            <v>Generadores y Trans.</v>
          </cell>
          <cell r="E212" t="str">
            <v>RÍO ELÉCTRICO</v>
          </cell>
          <cell r="F212">
            <v>1</v>
          </cell>
          <cell r="G212" t="str">
            <v>CRE</v>
          </cell>
          <cell r="H212">
            <v>-7401.1619450126418</v>
          </cell>
          <cell r="I212">
            <v>90.020386438783135</v>
          </cell>
          <cell r="J212">
            <v>-7491.1823314514249</v>
          </cell>
          <cell r="K212">
            <v>8</v>
          </cell>
          <cell r="L212">
            <v>-7982.0036535612644</v>
          </cell>
          <cell r="M212">
            <v>97.085168354350415</v>
          </cell>
          <cell r="N212">
            <v>-8079.088821915615</v>
          </cell>
        </row>
        <row r="213">
          <cell r="A213" t="str">
            <v>May2</v>
          </cell>
          <cell r="B213" t="str">
            <v>01-May-2002</v>
          </cell>
          <cell r="C213">
            <v>6</v>
          </cell>
          <cell r="D213" t="str">
            <v>Generadores y Trans.</v>
          </cell>
          <cell r="E213" t="str">
            <v>RÍO ELÉCTRICO</v>
          </cell>
          <cell r="F213">
            <v>2</v>
          </cell>
          <cell r="G213" t="str">
            <v>ELECTROPAZ</v>
          </cell>
          <cell r="H213">
            <v>9299.9517701512887</v>
          </cell>
          <cell r="I213">
            <v>9299.9517701512887</v>
          </cell>
          <cell r="J213">
            <v>0</v>
          </cell>
          <cell r="K213">
            <v>8</v>
          </cell>
          <cell r="L213">
            <v>10029.810124248585</v>
          </cell>
          <cell r="M213">
            <v>10029.810124248585</v>
          </cell>
          <cell r="N213">
            <v>0</v>
          </cell>
        </row>
        <row r="214">
          <cell r="A214" t="str">
            <v>May2</v>
          </cell>
          <cell r="B214" t="str">
            <v>01-May-2002</v>
          </cell>
          <cell r="C214">
            <v>6</v>
          </cell>
          <cell r="D214" t="str">
            <v>Generadores y Trans.</v>
          </cell>
          <cell r="E214" t="str">
            <v>RÍO ELÉCTRICO</v>
          </cell>
          <cell r="F214">
            <v>3</v>
          </cell>
          <cell r="G214" t="str">
            <v>ELFEC</v>
          </cell>
          <cell r="H214">
            <v>400.42687062293328</v>
          </cell>
          <cell r="I214">
            <v>3945.8786514286849</v>
          </cell>
          <cell r="J214">
            <v>-3545.4517808057517</v>
          </cell>
          <cell r="K214">
            <v>8</v>
          </cell>
          <cell r="L214">
            <v>431.85229130814508</v>
          </cell>
          <cell r="M214">
            <v>4255.5504184632946</v>
          </cell>
          <cell r="N214">
            <v>-3823.6981271551495</v>
          </cell>
        </row>
        <row r="215">
          <cell r="A215" t="str">
            <v>May2</v>
          </cell>
          <cell r="B215" t="str">
            <v>01-May-2002</v>
          </cell>
          <cell r="C215">
            <v>6</v>
          </cell>
          <cell r="D215" t="str">
            <v>Generadores y Trans.</v>
          </cell>
          <cell r="E215" t="str">
            <v>RÍO ELÉCTRICO</v>
          </cell>
          <cell r="F215">
            <v>4</v>
          </cell>
          <cell r="G215" t="str">
            <v>ELFEO</v>
          </cell>
          <cell r="H215">
            <v>774.64923435453238</v>
          </cell>
          <cell r="I215">
            <v>774.64923435453238</v>
          </cell>
          <cell r="J215">
            <v>0</v>
          </cell>
          <cell r="K215">
            <v>8</v>
          </cell>
          <cell r="L215">
            <v>835.44355126737491</v>
          </cell>
          <cell r="M215">
            <v>835.44355126737491</v>
          </cell>
          <cell r="N215">
            <v>0</v>
          </cell>
        </row>
        <row r="216">
          <cell r="A216" t="str">
            <v>May2</v>
          </cell>
          <cell r="B216" t="str">
            <v>01-May-2002</v>
          </cell>
          <cell r="C216">
            <v>6</v>
          </cell>
          <cell r="D216" t="str">
            <v>Generadores y Trans.</v>
          </cell>
          <cell r="E216" t="str">
            <v>RÍO ELÉCTRICO</v>
          </cell>
          <cell r="F216">
            <v>5</v>
          </cell>
          <cell r="G216" t="str">
            <v>SEPSA</v>
          </cell>
          <cell r="H216">
            <v>781.06327476330421</v>
          </cell>
          <cell r="I216">
            <v>781.06327476330421</v>
          </cell>
          <cell r="J216">
            <v>0</v>
          </cell>
          <cell r="K216">
            <v>8</v>
          </cell>
          <cell r="L216">
            <v>842.36096428404403</v>
          </cell>
          <cell r="M216">
            <v>842.36096428404403</v>
          </cell>
          <cell r="N216">
            <v>0</v>
          </cell>
        </row>
        <row r="217">
          <cell r="A217" t="str">
            <v>May2</v>
          </cell>
          <cell r="B217" t="str">
            <v>01-May-2002</v>
          </cell>
          <cell r="C217">
            <v>6</v>
          </cell>
          <cell r="D217" t="str">
            <v>Generadores y Trans.</v>
          </cell>
          <cell r="E217" t="str">
            <v>RÍO ELÉCTRICO</v>
          </cell>
          <cell r="F217">
            <v>6</v>
          </cell>
          <cell r="G217" t="str">
            <v>CESSA</v>
          </cell>
          <cell r="H217">
            <v>-725.00684346546768</v>
          </cell>
          <cell r="I217">
            <v>-725.00684346546768</v>
          </cell>
          <cell r="J217">
            <v>0</v>
          </cell>
          <cell r="K217">
            <v>8</v>
          </cell>
          <cell r="L217">
            <v>-781.90523547426551</v>
          </cell>
          <cell r="M217">
            <v>-781.90523547426551</v>
          </cell>
          <cell r="N217">
            <v>0</v>
          </cell>
        </row>
        <row r="218">
          <cell r="A218" t="str">
            <v>May2</v>
          </cell>
          <cell r="B218" t="str">
            <v>01-May-2002</v>
          </cell>
          <cell r="C218">
            <v>7</v>
          </cell>
          <cell r="D218" t="str">
            <v>Generadores y Trans.</v>
          </cell>
          <cell r="E218" t="str">
            <v>HIDROBOL</v>
          </cell>
          <cell r="F218">
            <v>1</v>
          </cell>
          <cell r="G218" t="str">
            <v>CRE</v>
          </cell>
          <cell r="H218">
            <v>-601.19190753042835</v>
          </cell>
          <cell r="I218">
            <v>7.3123015334406238</v>
          </cell>
          <cell r="J218">
            <v>-608.50420906386898</v>
          </cell>
          <cell r="K218">
            <v>8</v>
          </cell>
          <cell r="L218">
            <v>-648.37332814113267</v>
          </cell>
          <cell r="M218">
            <v>7.8861694946691241</v>
          </cell>
          <cell r="N218">
            <v>-656.25949763580172</v>
          </cell>
        </row>
        <row r="219">
          <cell r="A219" t="str">
            <v>May2</v>
          </cell>
          <cell r="B219" t="str">
            <v>01-May-2002</v>
          </cell>
          <cell r="C219">
            <v>7</v>
          </cell>
          <cell r="D219" t="str">
            <v>Generadores y Trans.</v>
          </cell>
          <cell r="E219" t="str">
            <v>HIDROBOL</v>
          </cell>
          <cell r="F219">
            <v>2</v>
          </cell>
          <cell r="G219" t="str">
            <v>ELECTROPAZ</v>
          </cell>
          <cell r="H219">
            <v>755.42945637148705</v>
          </cell>
          <cell r="I219">
            <v>755.42945637148705</v>
          </cell>
          <cell r="J219">
            <v>0</v>
          </cell>
          <cell r="K219">
            <v>8</v>
          </cell>
          <cell r="L219">
            <v>814.7154089538991</v>
          </cell>
          <cell r="M219">
            <v>814.7154089538991</v>
          </cell>
          <cell r="N219">
            <v>0</v>
          </cell>
        </row>
        <row r="220">
          <cell r="A220" t="str">
            <v>May2</v>
          </cell>
          <cell r="B220" t="str">
            <v>01-May-2002</v>
          </cell>
          <cell r="C220">
            <v>7</v>
          </cell>
          <cell r="D220" t="str">
            <v>Generadores y Trans.</v>
          </cell>
          <cell r="E220" t="str">
            <v>HIDROBOL</v>
          </cell>
          <cell r="F220">
            <v>3</v>
          </cell>
          <cell r="G220" t="str">
            <v>ELFEC</v>
          </cell>
          <cell r="H220">
            <v>32.526432466251087</v>
          </cell>
          <cell r="I220">
            <v>320.52133583356596</v>
          </cell>
          <cell r="J220">
            <v>-287.99490336731486</v>
          </cell>
          <cell r="K220">
            <v>8</v>
          </cell>
          <cell r="L220">
            <v>35.079100377999694</v>
          </cell>
          <cell r="M220">
            <v>345.67578613677944</v>
          </cell>
          <cell r="N220">
            <v>-310.59668575877976</v>
          </cell>
        </row>
        <row r="221">
          <cell r="A221" t="str">
            <v>May2</v>
          </cell>
          <cell r="B221" t="str">
            <v>01-May-2002</v>
          </cell>
          <cell r="C221">
            <v>7</v>
          </cell>
          <cell r="D221" t="str">
            <v>Generadores y Trans.</v>
          </cell>
          <cell r="E221" t="str">
            <v>HIDROBOL</v>
          </cell>
          <cell r="F221">
            <v>4</v>
          </cell>
          <cell r="G221" t="str">
            <v>ELFEO</v>
          </cell>
          <cell r="H221">
            <v>62.924288689887817</v>
          </cell>
          <cell r="I221">
            <v>62.924288689887817</v>
          </cell>
          <cell r="J221">
            <v>0</v>
          </cell>
          <cell r="K221">
            <v>8</v>
          </cell>
          <cell r="L221">
            <v>67.862574275770754</v>
          </cell>
          <cell r="M221">
            <v>67.862574275770754</v>
          </cell>
          <cell r="N221">
            <v>0</v>
          </cell>
        </row>
        <row r="222">
          <cell r="A222" t="str">
            <v>May2</v>
          </cell>
          <cell r="B222" t="str">
            <v>01-May-2002</v>
          </cell>
          <cell r="C222">
            <v>7</v>
          </cell>
          <cell r="D222" t="str">
            <v>Generadores y Trans.</v>
          </cell>
          <cell r="E222" t="str">
            <v>HIDROBOL</v>
          </cell>
          <cell r="F222">
            <v>5</v>
          </cell>
          <cell r="G222" t="str">
            <v>SEPSA</v>
          </cell>
          <cell r="H222">
            <v>63.445297312179257</v>
          </cell>
          <cell r="I222">
            <v>63.445297312179257</v>
          </cell>
          <cell r="J222">
            <v>0</v>
          </cell>
          <cell r="K222">
            <v>8</v>
          </cell>
          <cell r="L222">
            <v>68.424471550491177</v>
          </cell>
          <cell r="M222">
            <v>68.424471550491177</v>
          </cell>
          <cell r="N222">
            <v>0</v>
          </cell>
        </row>
        <row r="223">
          <cell r="A223" t="str">
            <v>May2</v>
          </cell>
          <cell r="B223" t="str">
            <v>01-May-2002</v>
          </cell>
          <cell r="C223">
            <v>7</v>
          </cell>
          <cell r="D223" t="str">
            <v>Generadores y Trans.</v>
          </cell>
          <cell r="E223" t="str">
            <v>HIDROBOL</v>
          </cell>
          <cell r="F223">
            <v>6</v>
          </cell>
          <cell r="G223" t="str">
            <v>CESSA</v>
          </cell>
          <cell r="H223">
            <v>-58.89186730866416</v>
          </cell>
          <cell r="I223">
            <v>-58.89186730866416</v>
          </cell>
          <cell r="J223">
            <v>0</v>
          </cell>
          <cell r="K223">
            <v>8</v>
          </cell>
          <cell r="L223">
            <v>-63.513689271394476</v>
          </cell>
          <cell r="M223">
            <v>-63.513689271394476</v>
          </cell>
          <cell r="N223">
            <v>0</v>
          </cell>
        </row>
        <row r="224">
          <cell r="A224" t="str">
            <v>May2</v>
          </cell>
          <cell r="B224" t="str">
            <v>01-May-2002</v>
          </cell>
          <cell r="C224">
            <v>8</v>
          </cell>
          <cell r="D224" t="str">
            <v>Generadores y Trans.</v>
          </cell>
          <cell r="E224" t="str">
            <v>SYNERGIA</v>
          </cell>
          <cell r="F224">
            <v>1</v>
          </cell>
          <cell r="G224" t="str">
            <v>CRE</v>
          </cell>
          <cell r="H224">
            <v>-5129.4939506024821</v>
          </cell>
          <cell r="I224">
            <v>62.390072139928968</v>
          </cell>
          <cell r="J224">
            <v>-5191.8840227424107</v>
          </cell>
          <cell r="K224">
            <v>8</v>
          </cell>
          <cell r="L224">
            <v>-5532.0556094870699</v>
          </cell>
          <cell r="M224">
            <v>67.286432517862337</v>
          </cell>
          <cell r="N224">
            <v>-5599.3420420049315</v>
          </cell>
        </row>
        <row r="225">
          <cell r="A225" t="str">
            <v>May2</v>
          </cell>
          <cell r="B225" t="str">
            <v>01-May-2002</v>
          </cell>
          <cell r="C225">
            <v>8</v>
          </cell>
          <cell r="D225" t="str">
            <v>Generadores y Trans.</v>
          </cell>
          <cell r="E225" t="str">
            <v>SYNERGIA</v>
          </cell>
          <cell r="F225">
            <v>2</v>
          </cell>
          <cell r="G225" t="str">
            <v>ELECTROPAZ</v>
          </cell>
          <cell r="H225">
            <v>6445.4806826692666</v>
          </cell>
          <cell r="I225">
            <v>6445.4806826692666</v>
          </cell>
          <cell r="J225">
            <v>0</v>
          </cell>
          <cell r="K225">
            <v>8</v>
          </cell>
          <cell r="L225">
            <v>6951.3207169711186</v>
          </cell>
          <cell r="M225">
            <v>6951.3207169711186</v>
          </cell>
          <cell r="N225">
            <v>0</v>
          </cell>
        </row>
        <row r="226">
          <cell r="A226" t="str">
            <v>May2</v>
          </cell>
          <cell r="B226" t="str">
            <v>01-May-2002</v>
          </cell>
          <cell r="C226">
            <v>8</v>
          </cell>
          <cell r="D226" t="str">
            <v>Generadores y Trans.</v>
          </cell>
          <cell r="E226" t="str">
            <v>SYNERGIA</v>
          </cell>
          <cell r="F226">
            <v>3</v>
          </cell>
          <cell r="G226" t="str">
            <v>ELFEC</v>
          </cell>
          <cell r="H226">
            <v>277.52226282565289</v>
          </cell>
          <cell r="I226">
            <v>2734.754464595133</v>
          </cell>
          <cell r="J226">
            <v>-2457.2322017694801</v>
          </cell>
          <cell r="K226">
            <v>8</v>
          </cell>
          <cell r="L226">
            <v>299.30215448287521</v>
          </cell>
          <cell r="M226">
            <v>2949.3774477804709</v>
          </cell>
          <cell r="N226">
            <v>-2650.0752932975956</v>
          </cell>
        </row>
        <row r="227">
          <cell r="A227" t="str">
            <v>May2</v>
          </cell>
          <cell r="B227" t="str">
            <v>01-May-2002</v>
          </cell>
          <cell r="C227">
            <v>8</v>
          </cell>
          <cell r="D227" t="str">
            <v>Generadores y Trans.</v>
          </cell>
          <cell r="E227" t="str">
            <v>SYNERGIA</v>
          </cell>
          <cell r="F227">
            <v>4</v>
          </cell>
          <cell r="G227" t="str">
            <v>ELFEO</v>
          </cell>
          <cell r="H227">
            <v>536.88307200709824</v>
          </cell>
          <cell r="I227">
            <v>536.88307200709824</v>
          </cell>
          <cell r="J227">
            <v>0</v>
          </cell>
          <cell r="K227">
            <v>8</v>
          </cell>
          <cell r="L227">
            <v>579.01754807346458</v>
          </cell>
          <cell r="M227">
            <v>579.01754807346458</v>
          </cell>
          <cell r="N227">
            <v>0</v>
          </cell>
        </row>
        <row r="228">
          <cell r="A228" t="str">
            <v>May2</v>
          </cell>
          <cell r="B228" t="str">
            <v>01-May-2002</v>
          </cell>
          <cell r="C228">
            <v>8</v>
          </cell>
          <cell r="D228" t="str">
            <v>Generadores y Trans.</v>
          </cell>
          <cell r="E228" t="str">
            <v>SYNERGIA</v>
          </cell>
          <cell r="F228">
            <v>5</v>
          </cell>
          <cell r="G228" t="str">
            <v>SEPSA</v>
          </cell>
          <cell r="H228">
            <v>541.32842555025184</v>
          </cell>
          <cell r="I228">
            <v>541.32842555025184</v>
          </cell>
          <cell r="J228">
            <v>0</v>
          </cell>
          <cell r="K228">
            <v>8</v>
          </cell>
          <cell r="L228">
            <v>583.81177207321559</v>
          </cell>
          <cell r="M228">
            <v>583.81177207321559</v>
          </cell>
          <cell r="N228">
            <v>0</v>
          </cell>
        </row>
        <row r="229">
          <cell r="A229" t="str">
            <v>May2</v>
          </cell>
          <cell r="B229" t="str">
            <v>01-May-2002</v>
          </cell>
          <cell r="C229">
            <v>8</v>
          </cell>
          <cell r="D229" t="str">
            <v>Generadores y Trans.</v>
          </cell>
          <cell r="E229" t="str">
            <v>SYNERGIA</v>
          </cell>
          <cell r="F229">
            <v>6</v>
          </cell>
          <cell r="G229" t="str">
            <v>CESSA</v>
          </cell>
          <cell r="H229">
            <v>-502.47761707302635</v>
          </cell>
          <cell r="I229">
            <v>-502.47761707302635</v>
          </cell>
          <cell r="J229">
            <v>0</v>
          </cell>
          <cell r="K229">
            <v>8</v>
          </cell>
          <cell r="L229">
            <v>-541.91195992034238</v>
          </cell>
          <cell r="M229">
            <v>-541.91195992034238</v>
          </cell>
          <cell r="N229">
            <v>0</v>
          </cell>
        </row>
        <row r="230">
          <cell r="A230" t="str">
            <v>May2</v>
          </cell>
          <cell r="B230" t="str">
            <v>01-May-2002</v>
          </cell>
          <cell r="C230">
            <v>9</v>
          </cell>
          <cell r="D230" t="str">
            <v>Generadores y Trans.</v>
          </cell>
          <cell r="E230" t="str">
            <v>INGRESO TARIFARIO</v>
          </cell>
          <cell r="F230">
            <v>1</v>
          </cell>
          <cell r="G230" t="str">
            <v>CRE</v>
          </cell>
          <cell r="H230">
            <v>-4030.7838948312988</v>
          </cell>
          <cell r="I230">
            <v>49.026453759527499</v>
          </cell>
          <cell r="J230">
            <v>-4079.8103485908264</v>
          </cell>
          <cell r="K230">
            <v>8</v>
          </cell>
          <cell r="L230">
            <v>-4347.1190083794845</v>
          </cell>
          <cell r="M230">
            <v>52.874040040888801</v>
          </cell>
          <cell r="N230">
            <v>-4399.9930484203733</v>
          </cell>
        </row>
        <row r="231">
          <cell r="A231" t="str">
            <v>May2</v>
          </cell>
          <cell r="B231" t="str">
            <v>01-May-2002</v>
          </cell>
          <cell r="C231">
            <v>9</v>
          </cell>
          <cell r="D231" t="str">
            <v>Generadores y Trans.</v>
          </cell>
          <cell r="E231" t="str">
            <v>INGRESO TARIFARIO</v>
          </cell>
          <cell r="F231">
            <v>2</v>
          </cell>
          <cell r="G231" t="str">
            <v>ELECTROPAZ</v>
          </cell>
          <cell r="H231">
            <v>5064.8933365245548</v>
          </cell>
          <cell r="I231">
            <v>5064.8933365245548</v>
          </cell>
          <cell r="J231">
            <v>0</v>
          </cell>
          <cell r="K231">
            <v>8</v>
          </cell>
          <cell r="L231">
            <v>5462.3851521422212</v>
          </cell>
          <cell r="M231">
            <v>5462.3851521422212</v>
          </cell>
          <cell r="N231">
            <v>0</v>
          </cell>
        </row>
        <row r="232">
          <cell r="A232" t="str">
            <v>May2</v>
          </cell>
          <cell r="B232" t="str">
            <v>01-May-2002</v>
          </cell>
          <cell r="C232">
            <v>9</v>
          </cell>
          <cell r="D232" t="str">
            <v>Generadores y Trans.</v>
          </cell>
          <cell r="E232" t="str">
            <v>INGRESO TARIFARIO</v>
          </cell>
          <cell r="F232">
            <v>3</v>
          </cell>
          <cell r="G232" t="str">
            <v>ELFEC</v>
          </cell>
          <cell r="H232">
            <v>218.07848458879499</v>
          </cell>
          <cell r="I232">
            <v>2148.9847455446024</v>
          </cell>
          <cell r="J232">
            <v>-1930.9062609558075</v>
          </cell>
          <cell r="K232">
            <v>8</v>
          </cell>
          <cell r="L232">
            <v>235.19324042407402</v>
          </cell>
          <cell r="M232">
            <v>2317.6366383853178</v>
          </cell>
          <cell r="N232">
            <v>-2082.443397961244</v>
          </cell>
        </row>
        <row r="233">
          <cell r="A233" t="str">
            <v>May2</v>
          </cell>
          <cell r="B233" t="str">
            <v>01-May-2002</v>
          </cell>
          <cell r="C233">
            <v>9</v>
          </cell>
          <cell r="D233" t="str">
            <v>Generadores y Trans.</v>
          </cell>
          <cell r="E233" t="str">
            <v>INGRESO TARIFARIO</v>
          </cell>
          <cell r="F233">
            <v>4</v>
          </cell>
          <cell r="G233" t="str">
            <v>ELFEO</v>
          </cell>
          <cell r="H233">
            <v>421.8856013661125</v>
          </cell>
          <cell r="I233">
            <v>421.8856013661125</v>
          </cell>
          <cell r="J233">
            <v>0</v>
          </cell>
          <cell r="K233">
            <v>8</v>
          </cell>
          <cell r="L233">
            <v>454.9950989463789</v>
          </cell>
          <cell r="M233">
            <v>454.9950989463789</v>
          </cell>
          <cell r="N233">
            <v>0</v>
          </cell>
        </row>
        <row r="234">
          <cell r="A234" t="str">
            <v>May2</v>
          </cell>
          <cell r="B234" t="str">
            <v>01-May-2002</v>
          </cell>
          <cell r="C234">
            <v>9</v>
          </cell>
          <cell r="D234" t="str">
            <v>Generadores y Trans.</v>
          </cell>
          <cell r="E234" t="str">
            <v>INGRESO TARIFARIO</v>
          </cell>
          <cell r="F234">
            <v>5</v>
          </cell>
          <cell r="G234" t="str">
            <v>SEPSA</v>
          </cell>
          <cell r="H234">
            <v>425.37878405452761</v>
          </cell>
          <cell r="I234">
            <v>425.37878405452761</v>
          </cell>
          <cell r="J234">
            <v>0</v>
          </cell>
          <cell r="K234">
            <v>8</v>
          </cell>
          <cell r="L234">
            <v>458.76242591323108</v>
          </cell>
          <cell r="M234">
            <v>458.76242591323108</v>
          </cell>
          <cell r="N234">
            <v>0</v>
          </cell>
        </row>
        <row r="235">
          <cell r="A235" t="str">
            <v>May2</v>
          </cell>
          <cell r="B235" t="str">
            <v>01-May-2002</v>
          </cell>
          <cell r="C235">
            <v>9</v>
          </cell>
          <cell r="D235" t="str">
            <v>Generadores y Trans.</v>
          </cell>
          <cell r="E235" t="str">
            <v>INGRESO TARIFARIO</v>
          </cell>
          <cell r="F235">
            <v>6</v>
          </cell>
          <cell r="G235" t="str">
            <v>CESSA</v>
          </cell>
          <cell r="H235">
            <v>-394.84961010106531</v>
          </cell>
          <cell r="I235">
            <v>-394.84961010106531</v>
          </cell>
          <cell r="J235">
            <v>0</v>
          </cell>
          <cell r="K235">
            <v>8</v>
          </cell>
          <cell r="L235">
            <v>-425.83732849647311</v>
          </cell>
          <cell r="M235">
            <v>-425.83732849647311</v>
          </cell>
          <cell r="N235">
            <v>0</v>
          </cell>
        </row>
        <row r="236">
          <cell r="A236" t="str">
            <v>May2</v>
          </cell>
          <cell r="B236" t="str">
            <v>01-May-2002</v>
          </cell>
          <cell r="C236">
            <v>10</v>
          </cell>
          <cell r="D236" t="str">
            <v>Distribuidores</v>
          </cell>
          <cell r="E236" t="str">
            <v>CRE</v>
          </cell>
          <cell r="F236">
            <v>1</v>
          </cell>
          <cell r="G236" t="str">
            <v>CRE</v>
          </cell>
          <cell r="H236">
            <v>-105753.5314931192</v>
          </cell>
          <cell r="I236">
            <v>1286.2809708807622</v>
          </cell>
          <cell r="J236">
            <v>-107039.81246399996</v>
          </cell>
          <cell r="K236">
            <v>8</v>
          </cell>
          <cell r="L236">
            <v>-114053.04748451115</v>
          </cell>
          <cell r="M236">
            <v>1387.2280441039636</v>
          </cell>
          <cell r="N236">
            <v>-115440.27552861511</v>
          </cell>
        </row>
        <row r="237">
          <cell r="A237" t="str">
            <v>May2</v>
          </cell>
          <cell r="B237" t="str">
            <v>01-May-2002</v>
          </cell>
          <cell r="C237">
            <v>11</v>
          </cell>
          <cell r="D237" t="str">
            <v>Distribuidores</v>
          </cell>
          <cell r="E237" t="str">
            <v>ELECTROPAZ</v>
          </cell>
          <cell r="F237">
            <v>2</v>
          </cell>
          <cell r="G237" t="str">
            <v>ELECTROPAZ</v>
          </cell>
          <cell r="H237">
            <v>132884.91046624494</v>
          </cell>
          <cell r="I237">
            <v>132884.91046624494</v>
          </cell>
          <cell r="J237">
            <v>0</v>
          </cell>
          <cell r="K237">
            <v>8</v>
          </cell>
          <cell r="L237">
            <v>143313.69165073943</v>
          </cell>
          <cell r="M237">
            <v>143313.69165073943</v>
          </cell>
          <cell r="N237">
            <v>0</v>
          </cell>
        </row>
        <row r="238">
          <cell r="A238" t="str">
            <v>May2</v>
          </cell>
          <cell r="B238" t="str">
            <v>01-May-2002</v>
          </cell>
          <cell r="C238">
            <v>12</v>
          </cell>
          <cell r="D238" t="str">
            <v>Distribuidores</v>
          </cell>
          <cell r="E238" t="str">
            <v>ELFEC</v>
          </cell>
          <cell r="F238">
            <v>3</v>
          </cell>
          <cell r="G238" t="str">
            <v>ELFEC</v>
          </cell>
          <cell r="H238">
            <v>5721.6091186397089</v>
          </cell>
          <cell r="I238">
            <v>56381.768880639909</v>
          </cell>
          <cell r="J238">
            <v>-50660.159762000199</v>
          </cell>
          <cell r="K238">
            <v>8</v>
          </cell>
          <cell r="L238">
            <v>6170.6398574357363</v>
          </cell>
          <cell r="M238">
            <v>60806.598820983621</v>
          </cell>
          <cell r="N238">
            <v>-54635.958963547884</v>
          </cell>
        </row>
        <row r="239">
          <cell r="A239" t="str">
            <v>May2</v>
          </cell>
          <cell r="B239" t="str">
            <v>01-May-2002</v>
          </cell>
          <cell r="C239">
            <v>13</v>
          </cell>
          <cell r="D239" t="str">
            <v>Distribuidores</v>
          </cell>
          <cell r="E239" t="str">
            <v>ELFEO</v>
          </cell>
          <cell r="F239">
            <v>4</v>
          </cell>
          <cell r="G239" t="str">
            <v>ELFEO</v>
          </cell>
          <cell r="H239">
            <v>11068.787956550083</v>
          </cell>
          <cell r="I239">
            <v>11068.787956550083</v>
          </cell>
          <cell r="J239">
            <v>0</v>
          </cell>
          <cell r="K239">
            <v>8</v>
          </cell>
          <cell r="L239">
            <v>11937.464220630125</v>
          </cell>
          <cell r="M239">
            <v>11937.464220630125</v>
          </cell>
          <cell r="N239">
            <v>0</v>
          </cell>
        </row>
        <row r="240">
          <cell r="A240" t="str">
            <v>May2</v>
          </cell>
          <cell r="B240" t="str">
            <v>01-May-2002</v>
          </cell>
          <cell r="C240">
            <v>14</v>
          </cell>
          <cell r="D240" t="str">
            <v>Distribuidores</v>
          </cell>
          <cell r="E240" t="str">
            <v>SEPSA</v>
          </cell>
          <cell r="F240">
            <v>5</v>
          </cell>
          <cell r="G240" t="str">
            <v>SEPSA</v>
          </cell>
          <cell r="H240">
            <v>11160.436731351487</v>
          </cell>
          <cell r="I240">
            <v>11160.436731351487</v>
          </cell>
          <cell r="J240">
            <v>0</v>
          </cell>
          <cell r="K240">
            <v>8</v>
          </cell>
          <cell r="L240">
            <v>12036.305572939971</v>
          </cell>
          <cell r="M240">
            <v>12036.305572939971</v>
          </cell>
          <cell r="N240">
            <v>0</v>
          </cell>
        </row>
        <row r="241">
          <cell r="A241" t="str">
            <v>May2</v>
          </cell>
          <cell r="B241" t="str">
            <v>01-May-2002</v>
          </cell>
          <cell r="C241">
            <v>15</v>
          </cell>
          <cell r="D241" t="str">
            <v>Distribuidores</v>
          </cell>
          <cell r="E241" t="str">
            <v>CESSA</v>
          </cell>
          <cell r="F241">
            <v>6</v>
          </cell>
          <cell r="G241" t="str">
            <v>CESSA</v>
          </cell>
          <cell r="H241">
            <v>-10359.45904478129</v>
          </cell>
          <cell r="I241">
            <v>-10359.45904478129</v>
          </cell>
          <cell r="J241">
            <v>0</v>
          </cell>
          <cell r="K241">
            <v>8</v>
          </cell>
          <cell r="L241">
            <v>-11172.467317795099</v>
          </cell>
          <cell r="M241">
            <v>-11172.467317795099</v>
          </cell>
          <cell r="N241">
            <v>0</v>
          </cell>
        </row>
        <row r="242">
          <cell r="A242" t="str">
            <v>Jun2</v>
          </cell>
          <cell r="B242" t="str">
            <v>01-Jun-2002</v>
          </cell>
          <cell r="C242">
            <v>1</v>
          </cell>
          <cell r="D242" t="str">
            <v>Generadores y Trans.</v>
          </cell>
          <cell r="E242" t="str">
            <v>CORANI</v>
          </cell>
          <cell r="F242">
            <v>1</v>
          </cell>
          <cell r="G242" t="str">
            <v>CRE</v>
          </cell>
          <cell r="H242">
            <v>76315.166446478615</v>
          </cell>
          <cell r="I242">
            <v>172173.37414569841</v>
          </cell>
          <cell r="J242">
            <v>-95858.207699219798</v>
          </cell>
          <cell r="K242">
            <v>7</v>
          </cell>
          <cell r="L242">
            <v>81530.73715663937</v>
          </cell>
          <cell r="M242">
            <v>183940.13623346281</v>
          </cell>
          <cell r="N242">
            <v>-102409.39907682344</v>
          </cell>
        </row>
        <row r="243">
          <cell r="A243" t="str">
            <v>Jun2</v>
          </cell>
          <cell r="B243" t="str">
            <v>01-Jun-2002</v>
          </cell>
          <cell r="C243">
            <v>1</v>
          </cell>
          <cell r="D243" t="str">
            <v>Generadores y Trans.</v>
          </cell>
          <cell r="E243" t="str">
            <v>CORANI</v>
          </cell>
          <cell r="F243">
            <v>2</v>
          </cell>
          <cell r="G243" t="str">
            <v>ELECTROPAZ</v>
          </cell>
          <cell r="H243">
            <v>242973.14985647227</v>
          </cell>
          <cell r="I243">
            <v>242973.14985647227</v>
          </cell>
          <cell r="J243">
            <v>0</v>
          </cell>
          <cell r="K243">
            <v>7</v>
          </cell>
          <cell r="L243">
            <v>259578.54695844493</v>
          </cell>
          <cell r="M243">
            <v>259578.54695844493</v>
          </cell>
          <cell r="N243">
            <v>0</v>
          </cell>
        </row>
        <row r="244">
          <cell r="A244" t="str">
            <v>Jun2</v>
          </cell>
          <cell r="B244" t="str">
            <v>01-Jun-2002</v>
          </cell>
          <cell r="C244">
            <v>1</v>
          </cell>
          <cell r="D244" t="str">
            <v>Generadores y Trans.</v>
          </cell>
          <cell r="E244" t="str">
            <v>CORANI</v>
          </cell>
          <cell r="F244">
            <v>3</v>
          </cell>
          <cell r="G244" t="str">
            <v>ELFEC</v>
          </cell>
          <cell r="H244">
            <v>171432.8342402945</v>
          </cell>
          <cell r="I244">
            <v>220266.50631639769</v>
          </cell>
          <cell r="J244">
            <v>-48833.67207610319</v>
          </cell>
          <cell r="K244">
            <v>7</v>
          </cell>
          <cell r="L244">
            <v>183148.98596552972</v>
          </cell>
          <cell r="M244">
            <v>235320.07420160869</v>
          </cell>
          <cell r="N244">
            <v>-52171.088236078969</v>
          </cell>
        </row>
        <row r="245">
          <cell r="A245" t="str">
            <v>Jun2</v>
          </cell>
          <cell r="B245" t="str">
            <v>01-Jun-2002</v>
          </cell>
          <cell r="C245">
            <v>1</v>
          </cell>
          <cell r="D245" t="str">
            <v>Generadores y Trans.</v>
          </cell>
          <cell r="E245" t="str">
            <v>CORANI</v>
          </cell>
          <cell r="F245">
            <v>4</v>
          </cell>
          <cell r="G245" t="str">
            <v>ELFEO</v>
          </cell>
          <cell r="H245">
            <v>42494.421914035534</v>
          </cell>
          <cell r="I245">
            <v>42494.421914035534</v>
          </cell>
          <cell r="J245">
            <v>0</v>
          </cell>
          <cell r="K245">
            <v>7</v>
          </cell>
          <cell r="L245">
            <v>45398.597749588385</v>
          </cell>
          <cell r="M245">
            <v>45398.597749588385</v>
          </cell>
          <cell r="N245">
            <v>0</v>
          </cell>
        </row>
        <row r="246">
          <cell r="A246" t="str">
            <v>Jun2</v>
          </cell>
          <cell r="B246" t="str">
            <v>01-Jun-2002</v>
          </cell>
          <cell r="C246">
            <v>1</v>
          </cell>
          <cell r="D246" t="str">
            <v>Generadores y Trans.</v>
          </cell>
          <cell r="E246" t="str">
            <v>CORANI</v>
          </cell>
          <cell r="F246">
            <v>5</v>
          </cell>
          <cell r="G246" t="str">
            <v>SEPSA</v>
          </cell>
          <cell r="H246">
            <v>29259.88402877911</v>
          </cell>
          <cell r="I246">
            <v>29259.88402877911</v>
          </cell>
          <cell r="J246">
            <v>0</v>
          </cell>
          <cell r="K246">
            <v>7</v>
          </cell>
          <cell r="L246">
            <v>31259.578207920124</v>
          </cell>
          <cell r="M246">
            <v>31259.578207920124</v>
          </cell>
          <cell r="N246">
            <v>0</v>
          </cell>
        </row>
        <row r="247">
          <cell r="A247" t="str">
            <v>Jun2</v>
          </cell>
          <cell r="B247" t="str">
            <v>01-Jun-2002</v>
          </cell>
          <cell r="C247">
            <v>1</v>
          </cell>
          <cell r="D247" t="str">
            <v>Generadores y Trans.</v>
          </cell>
          <cell r="E247" t="str">
            <v>CORANI</v>
          </cell>
          <cell r="F247">
            <v>6</v>
          </cell>
          <cell r="G247" t="str">
            <v>CESSA</v>
          </cell>
          <cell r="H247">
            <v>-8550.2380088463542</v>
          </cell>
          <cell r="I247">
            <v>-8550.2380088463542</v>
          </cell>
          <cell r="J247">
            <v>0</v>
          </cell>
          <cell r="K247">
            <v>7</v>
          </cell>
          <cell r="L247">
            <v>-9134.5828121184168</v>
          </cell>
          <cell r="M247">
            <v>-9134.5828121184168</v>
          </cell>
          <cell r="N247">
            <v>0</v>
          </cell>
        </row>
        <row r="248">
          <cell r="A248" t="str">
            <v>Jun2</v>
          </cell>
          <cell r="B248" t="str">
            <v>01-Jun-2002</v>
          </cell>
          <cell r="C248">
            <v>2</v>
          </cell>
          <cell r="D248" t="str">
            <v>Generadores y Trans.</v>
          </cell>
          <cell r="E248" t="str">
            <v>GUARACACHI</v>
          </cell>
          <cell r="F248">
            <v>1</v>
          </cell>
          <cell r="G248" t="str">
            <v>CRE</v>
          </cell>
          <cell r="H248">
            <v>114085.50562382369</v>
          </cell>
          <cell r="I248">
            <v>257386.40638551782</v>
          </cell>
          <cell r="J248">
            <v>-143300.90076169412</v>
          </cell>
          <cell r="K248">
            <v>7</v>
          </cell>
          <cell r="L248">
            <v>121882.39645551433</v>
          </cell>
          <cell r="M248">
            <v>274976.84174516948</v>
          </cell>
          <cell r="N248">
            <v>-153094.44528965515</v>
          </cell>
        </row>
        <row r="249">
          <cell r="A249" t="str">
            <v>Jun2</v>
          </cell>
          <cell r="B249" t="str">
            <v>01-Jun-2002</v>
          </cell>
          <cell r="C249">
            <v>2</v>
          </cell>
          <cell r="D249" t="str">
            <v>Generadores y Trans.</v>
          </cell>
          <cell r="E249" t="str">
            <v>GUARACACHI</v>
          </cell>
          <cell r="F249">
            <v>2</v>
          </cell>
          <cell r="G249" t="str">
            <v>ELECTROPAZ</v>
          </cell>
          <cell r="H249">
            <v>363226.81250822038</v>
          </cell>
          <cell r="I249">
            <v>363226.81250822038</v>
          </cell>
          <cell r="J249">
            <v>0</v>
          </cell>
          <cell r="K249">
            <v>7</v>
          </cell>
          <cell r="L249">
            <v>388050.64783054171</v>
          </cell>
          <cell r="M249">
            <v>388050.64783054171</v>
          </cell>
          <cell r="N249">
            <v>0</v>
          </cell>
        </row>
        <row r="250">
          <cell r="A250" t="str">
            <v>Jun2</v>
          </cell>
          <cell r="B250" t="str">
            <v>01-Jun-2002</v>
          </cell>
          <cell r="C250">
            <v>2</v>
          </cell>
          <cell r="D250" t="str">
            <v>Generadores y Trans.</v>
          </cell>
          <cell r="E250" t="str">
            <v>GUARACACHI</v>
          </cell>
          <cell r="F250">
            <v>3</v>
          </cell>
          <cell r="G250" t="str">
            <v>ELFEC</v>
          </cell>
          <cell r="H250">
            <v>256279.35422961542</v>
          </cell>
          <cell r="I250">
            <v>329282.0669233948</v>
          </cell>
          <cell r="J250">
            <v>-73002.71269377938</v>
          </cell>
          <cell r="K250">
            <v>7</v>
          </cell>
          <cell r="L250">
            <v>273794.13085630746</v>
          </cell>
          <cell r="M250">
            <v>351786.03282683413</v>
          </cell>
          <cell r="N250">
            <v>-77991.901970526684</v>
          </cell>
        </row>
        <row r="251">
          <cell r="A251" t="str">
            <v>Jun2</v>
          </cell>
          <cell r="B251" t="str">
            <v>01-Jun-2002</v>
          </cell>
          <cell r="C251">
            <v>2</v>
          </cell>
          <cell r="D251" t="str">
            <v>Generadores y Trans.</v>
          </cell>
          <cell r="E251" t="str">
            <v>GUARACACHI</v>
          </cell>
          <cell r="F251">
            <v>4</v>
          </cell>
          <cell r="G251" t="str">
            <v>ELFEO</v>
          </cell>
          <cell r="H251">
            <v>63526.004541375616</v>
          </cell>
          <cell r="I251">
            <v>63526.004541375616</v>
          </cell>
          <cell r="J251">
            <v>0</v>
          </cell>
          <cell r="K251">
            <v>7</v>
          </cell>
          <cell r="L251">
            <v>67867.531711494579</v>
          </cell>
          <cell r="M251">
            <v>67867.531711494579</v>
          </cell>
          <cell r="N251">
            <v>0</v>
          </cell>
        </row>
        <row r="252">
          <cell r="A252" t="str">
            <v>Jun2</v>
          </cell>
          <cell r="B252" t="str">
            <v>01-Jun-2002</v>
          </cell>
          <cell r="C252">
            <v>2</v>
          </cell>
          <cell r="D252" t="str">
            <v>Generadores y Trans.</v>
          </cell>
          <cell r="E252" t="str">
            <v>GUARACACHI</v>
          </cell>
          <cell r="F252">
            <v>5</v>
          </cell>
          <cell r="G252" t="str">
            <v>SEPSA</v>
          </cell>
          <cell r="H252">
            <v>43741.353381687317</v>
          </cell>
          <cell r="I252">
            <v>43741.353381687317</v>
          </cell>
          <cell r="J252">
            <v>0</v>
          </cell>
          <cell r="K252">
            <v>7</v>
          </cell>
          <cell r="L252">
            <v>46730.747654715808</v>
          </cell>
          <cell r="M252">
            <v>46730.747654715808</v>
          </cell>
          <cell r="N252">
            <v>0</v>
          </cell>
        </row>
        <row r="253">
          <cell r="A253" t="str">
            <v>Jun2</v>
          </cell>
          <cell r="B253" t="str">
            <v>01-Jun-2002</v>
          </cell>
          <cell r="C253">
            <v>2</v>
          </cell>
          <cell r="D253" t="str">
            <v>Generadores y Trans.</v>
          </cell>
          <cell r="E253" t="str">
            <v>GUARACACHI</v>
          </cell>
          <cell r="F253">
            <v>6</v>
          </cell>
          <cell r="G253" t="str">
            <v>CESSA</v>
          </cell>
          <cell r="H253">
            <v>-12781.970764977374</v>
          </cell>
          <cell r="I253">
            <v>-12781.970764977374</v>
          </cell>
          <cell r="J253">
            <v>0</v>
          </cell>
          <cell r="K253">
            <v>7</v>
          </cell>
          <cell r="L253">
            <v>-13655.522844388754</v>
          </cell>
          <cell r="M253">
            <v>-13655.522844388754</v>
          </cell>
          <cell r="N253">
            <v>0</v>
          </cell>
        </row>
        <row r="254">
          <cell r="A254" t="str">
            <v>Jun2</v>
          </cell>
          <cell r="B254" t="str">
            <v>01-Jun-2002</v>
          </cell>
          <cell r="C254">
            <v>3</v>
          </cell>
          <cell r="D254" t="str">
            <v>Generadores y Trans.</v>
          </cell>
          <cell r="E254" t="str">
            <v>VALLE HERMOSO</v>
          </cell>
          <cell r="F254">
            <v>1</v>
          </cell>
          <cell r="G254" t="str">
            <v>CRE</v>
          </cell>
          <cell r="H254">
            <v>40611.117887194385</v>
          </cell>
          <cell r="I254">
            <v>91622.065705258268</v>
          </cell>
          <cell r="J254">
            <v>-51010.947818063883</v>
          </cell>
          <cell r="K254">
            <v>7</v>
          </cell>
          <cell r="L254">
            <v>43386.583981576601</v>
          </cell>
          <cell r="M254">
            <v>97883.748468302525</v>
          </cell>
          <cell r="N254">
            <v>-54497.164486725931</v>
          </cell>
        </row>
        <row r="255">
          <cell r="A255" t="str">
            <v>Jun2</v>
          </cell>
          <cell r="B255" t="str">
            <v>01-Jun-2002</v>
          </cell>
          <cell r="C255">
            <v>3</v>
          </cell>
          <cell r="D255" t="str">
            <v>Generadores y Trans.</v>
          </cell>
          <cell r="E255" t="str">
            <v>VALLE HERMOSO</v>
          </cell>
          <cell r="F255">
            <v>2</v>
          </cell>
          <cell r="G255" t="str">
            <v>ELECTROPAZ</v>
          </cell>
          <cell r="H255">
            <v>129298.16826337342</v>
          </cell>
          <cell r="I255">
            <v>129298.16826337342</v>
          </cell>
          <cell r="J255">
            <v>0</v>
          </cell>
          <cell r="K255">
            <v>7</v>
          </cell>
          <cell r="L255">
            <v>138134.73078001069</v>
          </cell>
          <cell r="M255">
            <v>138134.73078001069</v>
          </cell>
          <cell r="N255">
            <v>0</v>
          </cell>
        </row>
        <row r="256">
          <cell r="A256" t="str">
            <v>Jun2</v>
          </cell>
          <cell r="B256" t="str">
            <v>01-Jun-2002</v>
          </cell>
          <cell r="C256">
            <v>3</v>
          </cell>
          <cell r="D256" t="str">
            <v>Generadores y Trans.</v>
          </cell>
          <cell r="E256" t="str">
            <v>VALLE HERMOSO</v>
          </cell>
          <cell r="F256">
            <v>3</v>
          </cell>
          <cell r="G256" t="str">
            <v>ELFEC</v>
          </cell>
          <cell r="H256">
            <v>91227.987374581717</v>
          </cell>
          <cell r="I256">
            <v>117214.82728979137</v>
          </cell>
          <cell r="J256">
            <v>-25986.839915209654</v>
          </cell>
          <cell r="K256">
            <v>7</v>
          </cell>
          <cell r="L256">
            <v>97462.737831838152</v>
          </cell>
          <cell r="M256">
            <v>125225.58384678498</v>
          </cell>
          <cell r="N256">
            <v>-27762.84601494683</v>
          </cell>
        </row>
        <row r="257">
          <cell r="A257" t="str">
            <v>Jun2</v>
          </cell>
          <cell r="B257" t="str">
            <v>01-Jun-2002</v>
          </cell>
          <cell r="C257">
            <v>3</v>
          </cell>
          <cell r="D257" t="str">
            <v>Generadores y Trans.</v>
          </cell>
          <cell r="E257" t="str">
            <v>VALLE HERMOSO</v>
          </cell>
          <cell r="F257">
            <v>4</v>
          </cell>
          <cell r="G257" t="str">
            <v>ELFEO</v>
          </cell>
          <cell r="H257">
            <v>22613.407770123573</v>
          </cell>
          <cell r="I257">
            <v>22613.407770123573</v>
          </cell>
          <cell r="J257">
            <v>0</v>
          </cell>
          <cell r="K257">
            <v>7</v>
          </cell>
          <cell r="L257">
            <v>24158.865019509161</v>
          </cell>
          <cell r="M257">
            <v>24158.865019509161</v>
          </cell>
          <cell r="N257">
            <v>0</v>
          </cell>
        </row>
        <row r="258">
          <cell r="A258" t="str">
            <v>Jun2</v>
          </cell>
          <cell r="B258" t="str">
            <v>01-Jun-2002</v>
          </cell>
          <cell r="C258">
            <v>3</v>
          </cell>
          <cell r="D258" t="str">
            <v>Generadores y Trans.</v>
          </cell>
          <cell r="E258" t="str">
            <v>VALLE HERMOSO</v>
          </cell>
          <cell r="F258">
            <v>5</v>
          </cell>
          <cell r="G258" t="str">
            <v>SEPSA</v>
          </cell>
          <cell r="H258">
            <v>15570.648076771831</v>
          </cell>
          <cell r="I258">
            <v>15570.648076771831</v>
          </cell>
          <cell r="J258">
            <v>0</v>
          </cell>
          <cell r="K258">
            <v>7</v>
          </cell>
          <cell r="L258">
            <v>16634.785388250883</v>
          </cell>
          <cell r="M258">
            <v>16634.785388250883</v>
          </cell>
          <cell r="N258">
            <v>0</v>
          </cell>
        </row>
        <row r="259">
          <cell r="A259" t="str">
            <v>Jun2</v>
          </cell>
          <cell r="B259" t="str">
            <v>01-Jun-2002</v>
          </cell>
          <cell r="C259">
            <v>3</v>
          </cell>
          <cell r="D259" t="str">
            <v>Generadores y Trans.</v>
          </cell>
          <cell r="E259" t="str">
            <v>VALLE HERMOSO</v>
          </cell>
          <cell r="F259">
            <v>6</v>
          </cell>
          <cell r="G259" t="str">
            <v>CESSA</v>
          </cell>
          <cell r="H259">
            <v>-4550.0093875095226</v>
          </cell>
          <cell r="I259">
            <v>-4550.0093875095226</v>
          </cell>
          <cell r="J259">
            <v>0</v>
          </cell>
          <cell r="K259">
            <v>7</v>
          </cell>
          <cell r="L259">
            <v>-4860.9684903648395</v>
          </cell>
          <cell r="M259">
            <v>-4860.9684903648395</v>
          </cell>
          <cell r="N259">
            <v>0</v>
          </cell>
        </row>
        <row r="260">
          <cell r="A260" t="str">
            <v>Jun2</v>
          </cell>
          <cell r="B260" t="str">
            <v>01-Jun-2002</v>
          </cell>
          <cell r="C260">
            <v>4</v>
          </cell>
          <cell r="D260" t="str">
            <v>Generadores y Trans.</v>
          </cell>
          <cell r="E260" t="str">
            <v>COBEE</v>
          </cell>
          <cell r="F260">
            <v>1</v>
          </cell>
          <cell r="G260" t="str">
            <v>CRE</v>
          </cell>
          <cell r="H260">
            <v>0</v>
          </cell>
          <cell r="I260">
            <v>0</v>
          </cell>
          <cell r="J260">
            <v>0</v>
          </cell>
          <cell r="K260">
            <v>7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Jun2</v>
          </cell>
          <cell r="B261" t="str">
            <v>01-Jun-2002</v>
          </cell>
          <cell r="C261">
            <v>4</v>
          </cell>
          <cell r="D261" t="str">
            <v>Generadores y Trans.</v>
          </cell>
          <cell r="E261" t="str">
            <v>COBEE</v>
          </cell>
          <cell r="F261">
            <v>2</v>
          </cell>
          <cell r="G261" t="str">
            <v>ELECTROPAZ</v>
          </cell>
          <cell r="H261">
            <v>0</v>
          </cell>
          <cell r="I261">
            <v>0</v>
          </cell>
          <cell r="J261">
            <v>0</v>
          </cell>
          <cell r="K261">
            <v>7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Jun2</v>
          </cell>
          <cell r="B262" t="str">
            <v>01-Jun-2002</v>
          </cell>
          <cell r="C262">
            <v>4</v>
          </cell>
          <cell r="D262" t="str">
            <v>Generadores y Trans.</v>
          </cell>
          <cell r="E262" t="str">
            <v>COBEE</v>
          </cell>
          <cell r="F262">
            <v>3</v>
          </cell>
          <cell r="G262" t="str">
            <v>ELFEC</v>
          </cell>
          <cell r="H262">
            <v>0</v>
          </cell>
          <cell r="I262">
            <v>0</v>
          </cell>
          <cell r="J262">
            <v>0</v>
          </cell>
          <cell r="K262">
            <v>7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Jun2</v>
          </cell>
          <cell r="B263" t="str">
            <v>01-Jun-2002</v>
          </cell>
          <cell r="C263">
            <v>4</v>
          </cell>
          <cell r="D263" t="str">
            <v>Generadores y Trans.</v>
          </cell>
          <cell r="E263" t="str">
            <v>COBEE</v>
          </cell>
          <cell r="F263">
            <v>4</v>
          </cell>
          <cell r="G263" t="str">
            <v>ELFEO</v>
          </cell>
          <cell r="H263">
            <v>0</v>
          </cell>
          <cell r="I263">
            <v>0</v>
          </cell>
          <cell r="J263">
            <v>0</v>
          </cell>
          <cell r="K263">
            <v>7</v>
          </cell>
          <cell r="L263">
            <v>0</v>
          </cell>
          <cell r="M263">
            <v>0</v>
          </cell>
          <cell r="N263">
            <v>0</v>
          </cell>
        </row>
        <row r="264">
          <cell r="A264" t="str">
            <v>Jun2</v>
          </cell>
          <cell r="B264" t="str">
            <v>01-Jun-2002</v>
          </cell>
          <cell r="C264">
            <v>4</v>
          </cell>
          <cell r="D264" t="str">
            <v>Generadores y Trans.</v>
          </cell>
          <cell r="E264" t="str">
            <v>COBEE</v>
          </cell>
          <cell r="F264">
            <v>5</v>
          </cell>
          <cell r="G264" t="str">
            <v>SEPSA</v>
          </cell>
          <cell r="H264">
            <v>0</v>
          </cell>
          <cell r="I264">
            <v>0</v>
          </cell>
          <cell r="J264">
            <v>0</v>
          </cell>
          <cell r="K264">
            <v>7</v>
          </cell>
          <cell r="L264">
            <v>0</v>
          </cell>
          <cell r="M264">
            <v>0</v>
          </cell>
          <cell r="N264">
            <v>0</v>
          </cell>
        </row>
        <row r="265">
          <cell r="A265" t="str">
            <v>Jun2</v>
          </cell>
          <cell r="B265" t="str">
            <v>01-Jun-2002</v>
          </cell>
          <cell r="C265">
            <v>4</v>
          </cell>
          <cell r="D265" t="str">
            <v>Generadores y Trans.</v>
          </cell>
          <cell r="E265" t="str">
            <v>COBEE</v>
          </cell>
          <cell r="F265">
            <v>6</v>
          </cell>
          <cell r="G265" t="str">
            <v>CESSA</v>
          </cell>
          <cell r="H265">
            <v>0</v>
          </cell>
          <cell r="I265">
            <v>0</v>
          </cell>
          <cell r="J265">
            <v>0</v>
          </cell>
          <cell r="K265">
            <v>7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Jun2</v>
          </cell>
          <cell r="B266" t="str">
            <v>01-Jun-2002</v>
          </cell>
          <cell r="C266">
            <v>5</v>
          </cell>
          <cell r="D266" t="str">
            <v>Generadores y Trans.</v>
          </cell>
          <cell r="E266" t="str">
            <v>CECBB</v>
          </cell>
          <cell r="F266">
            <v>1</v>
          </cell>
          <cell r="G266" t="str">
            <v>CRE</v>
          </cell>
          <cell r="H266">
            <v>46061.418365655038</v>
          </cell>
          <cell r="I266">
            <v>103918.39770818461</v>
          </cell>
          <cell r="J266">
            <v>-57856.979342529572</v>
          </cell>
          <cell r="K266">
            <v>7</v>
          </cell>
          <cell r="L266">
            <v>49209.371723849625</v>
          </cell>
          <cell r="M266">
            <v>111020.44277433481</v>
          </cell>
          <cell r="N266">
            <v>-61811.071050485181</v>
          </cell>
        </row>
        <row r="267">
          <cell r="A267" t="str">
            <v>Jun2</v>
          </cell>
          <cell r="B267" t="str">
            <v>01-Jun-2002</v>
          </cell>
          <cell r="C267">
            <v>5</v>
          </cell>
          <cell r="D267" t="str">
            <v>Generadores y Trans.</v>
          </cell>
          <cell r="E267" t="str">
            <v>CECBB</v>
          </cell>
          <cell r="F267">
            <v>2</v>
          </cell>
          <cell r="G267" t="str">
            <v>ELECTROPAZ</v>
          </cell>
          <cell r="H267">
            <v>146650.90084038439</v>
          </cell>
          <cell r="I267">
            <v>146650.90084038439</v>
          </cell>
          <cell r="J267">
            <v>0</v>
          </cell>
          <cell r="K267">
            <v>7</v>
          </cell>
          <cell r="L267">
            <v>156673.39281225496</v>
          </cell>
          <cell r="M267">
            <v>156673.39281225496</v>
          </cell>
          <cell r="N267">
            <v>0</v>
          </cell>
        </row>
        <row r="268">
          <cell r="A268" t="str">
            <v>Jun2</v>
          </cell>
          <cell r="B268" t="str">
            <v>01-Jun-2002</v>
          </cell>
          <cell r="C268">
            <v>5</v>
          </cell>
          <cell r="D268" t="str">
            <v>Generadores y Trans.</v>
          </cell>
          <cell r="E268" t="str">
            <v>CECBB</v>
          </cell>
          <cell r="F268">
            <v>3</v>
          </cell>
          <cell r="G268" t="str">
            <v>ELFEC</v>
          </cell>
          <cell r="H268">
            <v>103471.43126641978</v>
          </cell>
          <cell r="I268">
            <v>132945.88968100119</v>
          </cell>
          <cell r="J268">
            <v>-29474.458414581415</v>
          </cell>
          <cell r="K268">
            <v>7</v>
          </cell>
          <cell r="L268">
            <v>110542.92952004708</v>
          </cell>
          <cell r="M268">
            <v>142031.74666780053</v>
          </cell>
          <cell r="N268">
            <v>-31488.817147753456</v>
          </cell>
        </row>
        <row r="269">
          <cell r="A269" t="str">
            <v>Jun2</v>
          </cell>
          <cell r="B269" t="str">
            <v>01-Jun-2002</v>
          </cell>
          <cell r="C269">
            <v>5</v>
          </cell>
          <cell r="D269" t="str">
            <v>Generadores y Trans.</v>
          </cell>
          <cell r="E269" t="str">
            <v>CECBB</v>
          </cell>
          <cell r="F269">
            <v>4</v>
          </cell>
          <cell r="G269" t="str">
            <v>ELFEO</v>
          </cell>
          <cell r="H269">
            <v>25648.287714366474</v>
          </cell>
          <cell r="I269">
            <v>25648.287714366474</v>
          </cell>
          <cell r="J269">
            <v>0</v>
          </cell>
          <cell r="K269">
            <v>7</v>
          </cell>
          <cell r="L269">
            <v>27401.156303896991</v>
          </cell>
          <cell r="M269">
            <v>27401.156303896991</v>
          </cell>
          <cell r="N269">
            <v>0</v>
          </cell>
        </row>
        <row r="270">
          <cell r="A270" t="str">
            <v>Jun2</v>
          </cell>
          <cell r="B270" t="str">
            <v>01-Jun-2002</v>
          </cell>
          <cell r="C270">
            <v>5</v>
          </cell>
          <cell r="D270" t="str">
            <v>Generadores y Trans.</v>
          </cell>
          <cell r="E270" t="str">
            <v>CECBB</v>
          </cell>
          <cell r="F270">
            <v>5</v>
          </cell>
          <cell r="G270" t="str">
            <v>SEPSA</v>
          </cell>
          <cell r="H270">
            <v>17660.339645925407</v>
          </cell>
          <cell r="I270">
            <v>17660.339645925407</v>
          </cell>
          <cell r="J270">
            <v>0</v>
          </cell>
          <cell r="K270">
            <v>7</v>
          </cell>
          <cell r="L270">
            <v>18867.291743099657</v>
          </cell>
          <cell r="M270">
            <v>18867.291743099657</v>
          </cell>
          <cell r="N270">
            <v>0</v>
          </cell>
        </row>
        <row r="271">
          <cell r="A271" t="str">
            <v>Jun2</v>
          </cell>
          <cell r="B271" t="str">
            <v>01-Jun-2002</v>
          </cell>
          <cell r="C271">
            <v>5</v>
          </cell>
          <cell r="D271" t="str">
            <v>Generadores y Trans.</v>
          </cell>
          <cell r="E271" t="str">
            <v>CECBB</v>
          </cell>
          <cell r="F271">
            <v>6</v>
          </cell>
          <cell r="G271" t="str">
            <v>CESSA</v>
          </cell>
          <cell r="H271">
            <v>-5160.6529657195015</v>
          </cell>
          <cell r="I271">
            <v>-5160.6529657195015</v>
          </cell>
          <cell r="J271">
            <v>0</v>
          </cell>
          <cell r="K271">
            <v>7</v>
          </cell>
          <cell r="L271">
            <v>-5513.34498889929</v>
          </cell>
          <cell r="M271">
            <v>-5513.34498889929</v>
          </cell>
          <cell r="N271">
            <v>0</v>
          </cell>
        </row>
        <row r="272">
          <cell r="A272" t="str">
            <v>Jun2</v>
          </cell>
          <cell r="B272" t="str">
            <v>01-Jun-2002</v>
          </cell>
          <cell r="C272">
            <v>6</v>
          </cell>
          <cell r="D272" t="str">
            <v>Generadores y Trans.</v>
          </cell>
          <cell r="E272" t="str">
            <v>RÍO ELÉCTRICO</v>
          </cell>
          <cell r="F272">
            <v>1</v>
          </cell>
          <cell r="G272" t="str">
            <v>CRE</v>
          </cell>
          <cell r="H272">
            <v>4910.742848939788</v>
          </cell>
          <cell r="I272">
            <v>11079.045034341751</v>
          </cell>
          <cell r="J272">
            <v>-6168.3021854019626</v>
          </cell>
          <cell r="K272">
            <v>7</v>
          </cell>
          <cell r="L272">
            <v>5246.3553852240948</v>
          </cell>
          <cell r="M272">
            <v>11836.214879711733</v>
          </cell>
          <cell r="N272">
            <v>-6589.8594944876395</v>
          </cell>
        </row>
        <row r="273">
          <cell r="A273" t="str">
            <v>Jun2</v>
          </cell>
          <cell r="B273" t="str">
            <v>01-Jun-2002</v>
          </cell>
          <cell r="C273">
            <v>6</v>
          </cell>
          <cell r="D273" t="str">
            <v>Generadores y Trans.</v>
          </cell>
          <cell r="E273" t="str">
            <v>RÍO ELÉCTRICO</v>
          </cell>
          <cell r="F273">
            <v>2</v>
          </cell>
          <cell r="G273" t="str">
            <v>ELECTROPAZ</v>
          </cell>
          <cell r="H273">
            <v>15634.882470954801</v>
          </cell>
          <cell r="I273">
            <v>15634.882470954801</v>
          </cell>
          <cell r="J273">
            <v>0</v>
          </cell>
          <cell r="K273">
            <v>7</v>
          </cell>
          <cell r="L273">
            <v>16703.409722736487</v>
          </cell>
          <cell r="M273">
            <v>16703.409722736487</v>
          </cell>
          <cell r="N273">
            <v>0</v>
          </cell>
        </row>
        <row r="274">
          <cell r="A274" t="str">
            <v>Jun2</v>
          </cell>
          <cell r="B274" t="str">
            <v>01-Jun-2002</v>
          </cell>
          <cell r="C274">
            <v>6</v>
          </cell>
          <cell r="D274" t="str">
            <v>Generadores y Trans.</v>
          </cell>
          <cell r="E274" t="str">
            <v>RÍO ELÉCTRICO</v>
          </cell>
          <cell r="F274">
            <v>3</v>
          </cell>
          <cell r="G274" t="str">
            <v>ELFEC</v>
          </cell>
          <cell r="H274">
            <v>11031.392631626135</v>
          </cell>
          <cell r="I274">
            <v>14173.751052653461</v>
          </cell>
          <cell r="J274">
            <v>-3142.3584210273257</v>
          </cell>
          <cell r="K274">
            <v>7</v>
          </cell>
          <cell r="L274">
            <v>11785.305791759814</v>
          </cell>
          <cell r="M274">
            <v>15142.420902770005</v>
          </cell>
          <cell r="N274">
            <v>-3357.11511101019</v>
          </cell>
        </row>
        <row r="275">
          <cell r="A275" t="str">
            <v>Jun2</v>
          </cell>
          <cell r="B275" t="str">
            <v>01-Jun-2002</v>
          </cell>
          <cell r="C275">
            <v>6</v>
          </cell>
          <cell r="D275" t="str">
            <v>Generadores y Trans.</v>
          </cell>
          <cell r="E275" t="str">
            <v>RÍO ELÉCTRICO</v>
          </cell>
          <cell r="F275">
            <v>4</v>
          </cell>
          <cell r="G275" t="str">
            <v>ELFEO</v>
          </cell>
          <cell r="H275">
            <v>2734.4391455993373</v>
          </cell>
          <cell r="I275">
            <v>2734.4391455993373</v>
          </cell>
          <cell r="J275">
            <v>0</v>
          </cell>
          <cell r="K275">
            <v>7</v>
          </cell>
          <cell r="L275">
            <v>2921.3176047652082</v>
          </cell>
          <cell r="M275">
            <v>2921.3176047652082</v>
          </cell>
          <cell r="N275">
            <v>0</v>
          </cell>
        </row>
        <row r="276">
          <cell r="A276" t="str">
            <v>Jun2</v>
          </cell>
          <cell r="B276" t="str">
            <v>01-Jun-2002</v>
          </cell>
          <cell r="C276">
            <v>6</v>
          </cell>
          <cell r="D276" t="str">
            <v>Generadores y Trans.</v>
          </cell>
          <cell r="E276" t="str">
            <v>RÍO ELÉCTRICO</v>
          </cell>
          <cell r="F276">
            <v>5</v>
          </cell>
          <cell r="G276" t="str">
            <v>SEPSA</v>
          </cell>
          <cell r="H276">
            <v>1882.8205839779657</v>
          </cell>
          <cell r="I276">
            <v>1882.8205839779657</v>
          </cell>
          <cell r="J276">
            <v>0</v>
          </cell>
          <cell r="K276">
            <v>7</v>
          </cell>
          <cell r="L276">
            <v>2011.4972854455593</v>
          </cell>
          <cell r="M276">
            <v>2011.4972854455593</v>
          </cell>
          <cell r="N276">
            <v>0</v>
          </cell>
        </row>
        <row r="277">
          <cell r="A277" t="str">
            <v>Jun2</v>
          </cell>
          <cell r="B277" t="str">
            <v>01-Jun-2002</v>
          </cell>
          <cell r="C277">
            <v>6</v>
          </cell>
          <cell r="D277" t="str">
            <v>Generadores y Trans.</v>
          </cell>
          <cell r="E277" t="str">
            <v>RÍO ELÉCTRICO</v>
          </cell>
          <cell r="F277">
            <v>6</v>
          </cell>
          <cell r="G277" t="str">
            <v>CESSA</v>
          </cell>
          <cell r="H277">
            <v>-550.19234201791937</v>
          </cell>
          <cell r="I277">
            <v>-550.19234201791937</v>
          </cell>
          <cell r="J277">
            <v>0</v>
          </cell>
          <cell r="K277">
            <v>7</v>
          </cell>
          <cell r="L277">
            <v>-587.79387258649774</v>
          </cell>
          <cell r="M277">
            <v>-587.79387258649774</v>
          </cell>
          <cell r="N277">
            <v>0</v>
          </cell>
        </row>
        <row r="278">
          <cell r="A278" t="str">
            <v>Jun2</v>
          </cell>
          <cell r="B278" t="str">
            <v>01-Jun-2002</v>
          </cell>
          <cell r="C278">
            <v>7</v>
          </cell>
          <cell r="D278" t="str">
            <v>Generadores y Trans.</v>
          </cell>
          <cell r="E278" t="str">
            <v>HIDROBOL</v>
          </cell>
          <cell r="F278">
            <v>1</v>
          </cell>
          <cell r="G278" t="str">
            <v>CRE</v>
          </cell>
          <cell r="H278">
            <v>14515.498683545818</v>
          </cell>
          <cell r="I278">
            <v>32748.174473369654</v>
          </cell>
          <cell r="J278">
            <v>-18232.675789823836</v>
          </cell>
          <cell r="K278">
            <v>7</v>
          </cell>
          <cell r="L278">
            <v>15507.524427607756</v>
          </cell>
          <cell r="M278">
            <v>34986.267208374389</v>
          </cell>
          <cell r="N278">
            <v>-19478.742780766632</v>
          </cell>
        </row>
        <row r="279">
          <cell r="A279" t="str">
            <v>Jun2</v>
          </cell>
          <cell r="B279" t="str">
            <v>01-Jun-2002</v>
          </cell>
          <cell r="C279">
            <v>7</v>
          </cell>
          <cell r="D279" t="str">
            <v>Generadores y Trans.</v>
          </cell>
          <cell r="E279" t="str">
            <v>HIDROBOL</v>
          </cell>
          <cell r="F279">
            <v>2</v>
          </cell>
          <cell r="G279" t="str">
            <v>ELECTROPAZ</v>
          </cell>
          <cell r="H279">
            <v>46214.620253132445</v>
          </cell>
          <cell r="I279">
            <v>46214.620253132445</v>
          </cell>
          <cell r="J279">
            <v>0</v>
          </cell>
          <cell r="K279">
            <v>7</v>
          </cell>
          <cell r="L279">
            <v>49373.043814227378</v>
          </cell>
          <cell r="M279">
            <v>49373.043814227378</v>
          </cell>
          <cell r="N279">
            <v>0</v>
          </cell>
        </row>
        <row r="280">
          <cell r="A280" t="str">
            <v>Jun2</v>
          </cell>
          <cell r="B280" t="str">
            <v>01-Jun-2002</v>
          </cell>
          <cell r="C280">
            <v>7</v>
          </cell>
          <cell r="D280" t="str">
            <v>Generadores y Trans.</v>
          </cell>
          <cell r="E280" t="str">
            <v>HIDROBOL</v>
          </cell>
          <cell r="F280">
            <v>3</v>
          </cell>
          <cell r="G280" t="str">
            <v>ELFEC</v>
          </cell>
          <cell r="H280">
            <v>32607.320348003333</v>
          </cell>
          <cell r="I280">
            <v>41895.711315878783</v>
          </cell>
          <cell r="J280">
            <v>-9288.3909678754499</v>
          </cell>
          <cell r="K280">
            <v>7</v>
          </cell>
          <cell r="L280">
            <v>34835.786757273971</v>
          </cell>
          <cell r="M280">
            <v>44758.969761022759</v>
          </cell>
          <cell r="N280">
            <v>-9923.1830037487889</v>
          </cell>
        </row>
        <row r="281">
          <cell r="A281" t="str">
            <v>Jun2</v>
          </cell>
          <cell r="B281" t="str">
            <v>01-Jun-2002</v>
          </cell>
          <cell r="C281">
            <v>7</v>
          </cell>
          <cell r="D281" t="str">
            <v>Generadores y Trans.</v>
          </cell>
          <cell r="E281" t="str">
            <v>HIDROBOL</v>
          </cell>
          <cell r="F281">
            <v>4</v>
          </cell>
          <cell r="G281" t="str">
            <v>ELFEO</v>
          </cell>
          <cell r="H281">
            <v>8082.6361793211472</v>
          </cell>
          <cell r="I281">
            <v>8082.6361793211472</v>
          </cell>
          <cell r="J281">
            <v>0</v>
          </cell>
          <cell r="K281">
            <v>7</v>
          </cell>
          <cell r="L281">
            <v>8635.023895690967</v>
          </cell>
          <cell r="M281">
            <v>8635.023895690967</v>
          </cell>
          <cell r="N281">
            <v>0</v>
          </cell>
        </row>
        <row r="282">
          <cell r="A282" t="str">
            <v>Jun2</v>
          </cell>
          <cell r="B282" t="str">
            <v>01-Jun-2002</v>
          </cell>
          <cell r="C282">
            <v>7</v>
          </cell>
          <cell r="D282" t="str">
            <v>Generadores y Trans.</v>
          </cell>
          <cell r="E282" t="str">
            <v>HIDROBOL</v>
          </cell>
          <cell r="F282">
            <v>5</v>
          </cell>
          <cell r="G282" t="str">
            <v>SEPSA</v>
          </cell>
          <cell r="H282">
            <v>5565.3656786336514</v>
          </cell>
          <cell r="I282">
            <v>5565.3656786336514</v>
          </cell>
          <cell r="J282">
            <v>0</v>
          </cell>
          <cell r="K282">
            <v>7</v>
          </cell>
          <cell r="L282">
            <v>5945.7167880710203</v>
          </cell>
          <cell r="M282">
            <v>5945.7167880710203</v>
          </cell>
          <cell r="N282">
            <v>0</v>
          </cell>
        </row>
        <row r="283">
          <cell r="A283" t="str">
            <v>Jun2</v>
          </cell>
          <cell r="B283" t="str">
            <v>01-Jun-2002</v>
          </cell>
          <cell r="C283">
            <v>7</v>
          </cell>
          <cell r="D283" t="str">
            <v>Generadores y Trans.</v>
          </cell>
          <cell r="E283" t="str">
            <v>HIDROBOL</v>
          </cell>
          <cell r="F283">
            <v>6</v>
          </cell>
          <cell r="G283" t="str">
            <v>CESSA</v>
          </cell>
          <cell r="H283">
            <v>-1626.2949337659409</v>
          </cell>
          <cell r="I283">
            <v>-1626.2949337659409</v>
          </cell>
          <cell r="J283">
            <v>0</v>
          </cell>
          <cell r="K283">
            <v>7</v>
          </cell>
          <cell r="L283">
            <v>-1737.4400261189937</v>
          </cell>
          <cell r="M283">
            <v>-1737.4400261189937</v>
          </cell>
          <cell r="N283">
            <v>0</v>
          </cell>
        </row>
        <row r="284">
          <cell r="A284" t="str">
            <v>Jun2</v>
          </cell>
          <cell r="B284" t="str">
            <v>01-Jun-2002</v>
          </cell>
          <cell r="C284">
            <v>8</v>
          </cell>
          <cell r="D284" t="str">
            <v>Generadores y Trans.</v>
          </cell>
          <cell r="E284" t="str">
            <v>SYNERGIA</v>
          </cell>
          <cell r="F284">
            <v>1</v>
          </cell>
          <cell r="G284" t="str">
            <v>CRE</v>
          </cell>
          <cell r="H284">
            <v>3571.1715841192913</v>
          </cell>
          <cell r="I284">
            <v>8056.8606467270383</v>
          </cell>
          <cell r="J284">
            <v>-4485.6890626077475</v>
          </cell>
          <cell r="K284">
            <v>7</v>
          </cell>
          <cell r="L284">
            <v>3815.2344458330704</v>
          </cell>
          <cell r="M284">
            <v>8607.4867982717205</v>
          </cell>
          <cell r="N284">
            <v>-4792.2523524386506</v>
          </cell>
        </row>
        <row r="285">
          <cell r="A285" t="str">
            <v>Jun2</v>
          </cell>
          <cell r="B285" t="str">
            <v>01-Jun-2002</v>
          </cell>
          <cell r="C285">
            <v>8</v>
          </cell>
          <cell r="D285" t="str">
            <v>Generadores y Trans.</v>
          </cell>
          <cell r="E285" t="str">
            <v>SYNERGIA</v>
          </cell>
          <cell r="F285">
            <v>2</v>
          </cell>
          <cell r="G285" t="str">
            <v>ELECTROPAZ</v>
          </cell>
          <cell r="H285">
            <v>11369.939277796462</v>
          </cell>
          <cell r="I285">
            <v>11369.939277796462</v>
          </cell>
          <cell r="J285">
            <v>0</v>
          </cell>
          <cell r="K285">
            <v>7</v>
          </cell>
          <cell r="L285">
            <v>12146.989568516465</v>
          </cell>
          <cell r="M285">
            <v>12146.989568516465</v>
          </cell>
          <cell r="N285">
            <v>0</v>
          </cell>
        </row>
        <row r="286">
          <cell r="A286" t="str">
            <v>Jun2</v>
          </cell>
          <cell r="B286" t="str">
            <v>01-Jun-2002</v>
          </cell>
          <cell r="C286">
            <v>8</v>
          </cell>
          <cell r="D286" t="str">
            <v>Generadores y Trans.</v>
          </cell>
          <cell r="E286" t="str">
            <v>SYNERGIA</v>
          </cell>
          <cell r="F286">
            <v>3</v>
          </cell>
          <cell r="G286" t="str">
            <v>ELFEC</v>
          </cell>
          <cell r="H286">
            <v>8022.2070491496852</v>
          </cell>
          <cell r="I286">
            <v>10307.380890560162</v>
          </cell>
          <cell r="J286">
            <v>-2285.1738414104766</v>
          </cell>
          <cell r="K286">
            <v>7</v>
          </cell>
          <cell r="L286">
            <v>8570.4648865447434</v>
          </cell>
          <cell r="M286">
            <v>11011.813264549393</v>
          </cell>
          <cell r="N286">
            <v>-2441.3483780046499</v>
          </cell>
        </row>
        <row r="287">
          <cell r="A287" t="str">
            <v>Jun2</v>
          </cell>
          <cell r="B287" t="str">
            <v>01-Jun-2002</v>
          </cell>
          <cell r="C287">
            <v>8</v>
          </cell>
          <cell r="D287" t="str">
            <v>Generadores y Trans.</v>
          </cell>
          <cell r="E287" t="str">
            <v>SYNERGIA</v>
          </cell>
          <cell r="F287">
            <v>4</v>
          </cell>
          <cell r="G287" t="str">
            <v>ELFEO</v>
          </cell>
          <cell r="H287">
            <v>1988.5283501203994</v>
          </cell>
          <cell r="I287">
            <v>1988.5283501203994</v>
          </cell>
          <cell r="J287">
            <v>0</v>
          </cell>
          <cell r="K287">
            <v>7</v>
          </cell>
          <cell r="L287">
            <v>2124.4293866002959</v>
          </cell>
          <cell r="M287">
            <v>2124.4293866002959</v>
          </cell>
          <cell r="N287">
            <v>0</v>
          </cell>
        </row>
        <row r="288">
          <cell r="A288" t="str">
            <v>Jun2</v>
          </cell>
          <cell r="B288" t="str">
            <v>01-Jun-2002</v>
          </cell>
          <cell r="C288">
            <v>8</v>
          </cell>
          <cell r="D288" t="str">
            <v>Generadores y Trans.</v>
          </cell>
          <cell r="E288" t="str">
            <v>SYNERGIA</v>
          </cell>
          <cell r="F288">
            <v>5</v>
          </cell>
          <cell r="G288" t="str">
            <v>SEPSA</v>
          </cell>
          <cell r="H288">
            <v>1369.217565311664</v>
          </cell>
          <cell r="I288">
            <v>1369.217565311664</v>
          </cell>
          <cell r="J288">
            <v>0</v>
          </cell>
          <cell r="K288">
            <v>7</v>
          </cell>
          <cell r="L288">
            <v>1462.7933427357418</v>
          </cell>
          <cell r="M288">
            <v>1462.7933427357418</v>
          </cell>
          <cell r="N288">
            <v>0</v>
          </cell>
        </row>
        <row r="289">
          <cell r="A289" t="str">
            <v>Jun2</v>
          </cell>
          <cell r="B289" t="str">
            <v>01-Jun-2002</v>
          </cell>
          <cell r="C289">
            <v>8</v>
          </cell>
          <cell r="D289" t="str">
            <v>Generadores y Trans.</v>
          </cell>
          <cell r="E289" t="str">
            <v>SYNERGIA</v>
          </cell>
          <cell r="F289">
            <v>6</v>
          </cell>
          <cell r="G289" t="str">
            <v>CESSA</v>
          </cell>
          <cell r="H289">
            <v>-400.10876522248282</v>
          </cell>
          <cell r="I289">
            <v>-400.10876522248282</v>
          </cell>
          <cell r="J289">
            <v>0</v>
          </cell>
          <cell r="K289">
            <v>7</v>
          </cell>
          <cell r="L289">
            <v>-427.45320609763286</v>
          </cell>
          <cell r="M289">
            <v>-427.45320609763286</v>
          </cell>
          <cell r="N289">
            <v>0</v>
          </cell>
        </row>
        <row r="290">
          <cell r="A290" t="str">
            <v>Jun2</v>
          </cell>
          <cell r="B290" t="str">
            <v>01-Jun-2002</v>
          </cell>
          <cell r="C290">
            <v>9</v>
          </cell>
          <cell r="D290" t="str">
            <v>Generadores y Trans.</v>
          </cell>
          <cell r="E290" t="str">
            <v>INGRESO TARIFARIO</v>
          </cell>
          <cell r="F290">
            <v>1</v>
          </cell>
          <cell r="G290" t="str">
            <v>CRE</v>
          </cell>
          <cell r="H290">
            <v>3596.31891179073</v>
          </cell>
          <cell r="I290">
            <v>8113.5951132498321</v>
          </cell>
          <cell r="J290">
            <v>-4517.2762014591026</v>
          </cell>
          <cell r="K290">
            <v>7</v>
          </cell>
          <cell r="L290">
            <v>3842.1004052228054</v>
          </cell>
          <cell r="M290">
            <v>8668.0986411487993</v>
          </cell>
          <cell r="N290">
            <v>-4825.9982359259939</v>
          </cell>
        </row>
        <row r="291">
          <cell r="A291" t="str">
            <v>Jun2</v>
          </cell>
          <cell r="B291" t="str">
            <v>01-Jun-2002</v>
          </cell>
          <cell r="C291">
            <v>9</v>
          </cell>
          <cell r="D291" t="str">
            <v>Generadores y Trans.</v>
          </cell>
          <cell r="E291" t="str">
            <v>INGRESO TARIFARIO</v>
          </cell>
          <cell r="F291">
            <v>2</v>
          </cell>
          <cell r="G291" t="str">
            <v>ELECTROPAZ</v>
          </cell>
          <cell r="H291">
            <v>11450.003643758209</v>
          </cell>
          <cell r="I291">
            <v>11450.003643758209</v>
          </cell>
          <cell r="J291">
            <v>0</v>
          </cell>
          <cell r="K291">
            <v>7</v>
          </cell>
          <cell r="L291">
            <v>12232.525734927347</v>
          </cell>
          <cell r="M291">
            <v>12232.525734927347</v>
          </cell>
          <cell r="N291">
            <v>0</v>
          </cell>
        </row>
        <row r="292">
          <cell r="A292" t="str">
            <v>Jun2</v>
          </cell>
          <cell r="B292" t="str">
            <v>01-Jun-2002</v>
          </cell>
          <cell r="C292">
            <v>9</v>
          </cell>
          <cell r="D292" t="str">
            <v>Generadores y Trans.</v>
          </cell>
          <cell r="E292" t="str">
            <v>INGRESO TARIFARIO</v>
          </cell>
          <cell r="F292">
            <v>3</v>
          </cell>
          <cell r="G292" t="str">
            <v>ELFEC</v>
          </cell>
          <cell r="H292">
            <v>8078.6974934089885</v>
          </cell>
          <cell r="I292">
            <v>10379.96297702218</v>
          </cell>
          <cell r="J292">
            <v>-2301.2654836131915</v>
          </cell>
          <cell r="K292">
            <v>7</v>
          </cell>
          <cell r="L292">
            <v>8630.8160300621603</v>
          </cell>
          <cell r="M292">
            <v>11089.355793631938</v>
          </cell>
          <cell r="N292">
            <v>-2458.5397635697768</v>
          </cell>
        </row>
        <row r="293">
          <cell r="A293" t="str">
            <v>Jun2</v>
          </cell>
          <cell r="B293" t="str">
            <v>01-Jun-2002</v>
          </cell>
          <cell r="C293">
            <v>9</v>
          </cell>
          <cell r="D293" t="str">
            <v>Generadores y Trans.</v>
          </cell>
          <cell r="E293" t="str">
            <v>INGRESO TARIFARIO</v>
          </cell>
          <cell r="F293">
            <v>4</v>
          </cell>
          <cell r="G293" t="str">
            <v>ELFEO</v>
          </cell>
          <cell r="H293">
            <v>2002.5310864287856</v>
          </cell>
          <cell r="I293">
            <v>2002.5310864287856</v>
          </cell>
          <cell r="J293">
            <v>0</v>
          </cell>
          <cell r="K293">
            <v>7</v>
          </cell>
          <cell r="L293">
            <v>2139.3891051803948</v>
          </cell>
          <cell r="M293">
            <v>2139.3891051803948</v>
          </cell>
          <cell r="N293">
            <v>0</v>
          </cell>
        </row>
        <row r="294">
          <cell r="A294" t="str">
            <v>Jun2</v>
          </cell>
          <cell r="B294" t="str">
            <v>01-Jun-2002</v>
          </cell>
          <cell r="C294">
            <v>9</v>
          </cell>
          <cell r="D294" t="str">
            <v>Generadores y Trans.</v>
          </cell>
          <cell r="E294" t="str">
            <v>INGRESO TARIFARIO</v>
          </cell>
          <cell r="F294">
            <v>5</v>
          </cell>
          <cell r="G294" t="str">
            <v>SEPSA</v>
          </cell>
          <cell r="H294">
            <v>1378.8592646692359</v>
          </cell>
          <cell r="I294">
            <v>1378.8592646692359</v>
          </cell>
          <cell r="J294">
            <v>0</v>
          </cell>
          <cell r="K294">
            <v>7</v>
          </cell>
          <cell r="L294">
            <v>1473.0939801145103</v>
          </cell>
          <cell r="M294">
            <v>1473.0939801145103</v>
          </cell>
          <cell r="N294">
            <v>0</v>
          </cell>
        </row>
        <row r="295">
          <cell r="A295" t="str">
            <v>Jun2</v>
          </cell>
          <cell r="B295" t="str">
            <v>01-Jun-2002</v>
          </cell>
          <cell r="C295">
            <v>9</v>
          </cell>
          <cell r="D295" t="str">
            <v>Generadores y Trans.</v>
          </cell>
          <cell r="E295" t="str">
            <v>INGRESO TARIFARIO</v>
          </cell>
          <cell r="F295">
            <v>6</v>
          </cell>
          <cell r="G295" t="str">
            <v>CESSA</v>
          </cell>
          <cell r="H295">
            <v>-402.92623450007454</v>
          </cell>
          <cell r="I295">
            <v>-402.92623450007454</v>
          </cell>
          <cell r="J295">
            <v>0</v>
          </cell>
          <cell r="K295">
            <v>7</v>
          </cell>
          <cell r="L295">
            <v>-430.46322832276076</v>
          </cell>
          <cell r="M295">
            <v>-430.46322832276076</v>
          </cell>
          <cell r="N295">
            <v>0</v>
          </cell>
        </row>
        <row r="296">
          <cell r="A296" t="str">
            <v>Jun2</v>
          </cell>
          <cell r="B296" t="str">
            <v>01-Jun-2002</v>
          </cell>
          <cell r="C296">
            <v>10</v>
          </cell>
          <cell r="D296" t="str">
            <v>Distribuidores</v>
          </cell>
          <cell r="E296" t="str">
            <v>CRE</v>
          </cell>
          <cell r="F296">
            <v>1</v>
          </cell>
          <cell r="G296" t="str">
            <v>CRE</v>
          </cell>
          <cell r="H296">
            <v>75916.735087886831</v>
          </cell>
          <cell r="I296">
            <v>171274.47980308681</v>
          </cell>
          <cell r="J296">
            <v>-95357.74471519998</v>
          </cell>
          <cell r="K296">
            <v>7</v>
          </cell>
          <cell r="L296">
            <v>81105.075995366904</v>
          </cell>
          <cell r="M296">
            <v>182979.80918719401</v>
          </cell>
          <cell r="N296">
            <v>-101874.73319182712</v>
          </cell>
        </row>
        <row r="297">
          <cell r="A297" t="str">
            <v>Jun2</v>
          </cell>
          <cell r="B297" t="str">
            <v>01-Jun-2002</v>
          </cell>
          <cell r="C297">
            <v>11</v>
          </cell>
          <cell r="D297" t="str">
            <v>Distribuidores</v>
          </cell>
          <cell r="E297" t="str">
            <v>ELECTROPAZ</v>
          </cell>
          <cell r="F297">
            <v>2</v>
          </cell>
          <cell r="G297" t="str">
            <v>ELECTROPAZ</v>
          </cell>
          <cell r="H297">
            <v>241704.61927852311</v>
          </cell>
          <cell r="I297">
            <v>241704.61927852311</v>
          </cell>
          <cell r="J297">
            <v>0</v>
          </cell>
          <cell r="K297">
            <v>7</v>
          </cell>
          <cell r="L297">
            <v>258223.32180541501</v>
          </cell>
          <cell r="M297">
            <v>258223.32180541501</v>
          </cell>
          <cell r="N297">
            <v>0</v>
          </cell>
        </row>
        <row r="298">
          <cell r="A298" t="str">
            <v>Jun2</v>
          </cell>
          <cell r="B298" t="str">
            <v>01-Jun-2002</v>
          </cell>
          <cell r="C298">
            <v>12</v>
          </cell>
          <cell r="D298" t="str">
            <v>Distribuidores</v>
          </cell>
          <cell r="E298" t="str">
            <v>ELFEC</v>
          </cell>
          <cell r="F298">
            <v>3</v>
          </cell>
          <cell r="G298" t="str">
            <v>ELFEC</v>
          </cell>
          <cell r="H298">
            <v>170537.80615827491</v>
          </cell>
          <cell r="I298">
            <v>219116.52411167495</v>
          </cell>
          <cell r="J298">
            <v>-48578.717953400046</v>
          </cell>
          <cell r="K298">
            <v>7</v>
          </cell>
          <cell r="L298">
            <v>182192.7894098408</v>
          </cell>
          <cell r="M298">
            <v>234091.49931625064</v>
          </cell>
          <cell r="N298">
            <v>-51898.709906409858</v>
          </cell>
        </row>
        <row r="299">
          <cell r="A299" t="str">
            <v>Jun2</v>
          </cell>
          <cell r="B299" t="str">
            <v>01-Jun-2002</v>
          </cell>
          <cell r="C299">
            <v>13</v>
          </cell>
          <cell r="D299" t="str">
            <v>Distribuidores</v>
          </cell>
          <cell r="E299" t="str">
            <v>ELFEO</v>
          </cell>
          <cell r="F299">
            <v>4</v>
          </cell>
          <cell r="G299" t="str">
            <v>ELFEO</v>
          </cell>
          <cell r="H299">
            <v>42272.564175342726</v>
          </cell>
          <cell r="I299">
            <v>42272.564175342726</v>
          </cell>
          <cell r="J299">
            <v>0</v>
          </cell>
          <cell r="K299">
            <v>7</v>
          </cell>
          <cell r="L299">
            <v>45161.577694181506</v>
          </cell>
          <cell r="M299">
            <v>45161.577694181506</v>
          </cell>
          <cell r="N299">
            <v>0</v>
          </cell>
        </row>
        <row r="300">
          <cell r="A300" t="str">
            <v>Jun2</v>
          </cell>
          <cell r="B300" t="str">
            <v>01-Jun-2002</v>
          </cell>
          <cell r="C300">
            <v>14</v>
          </cell>
          <cell r="D300" t="str">
            <v>Distribuidores</v>
          </cell>
          <cell r="E300" t="str">
            <v>SEPSA</v>
          </cell>
          <cell r="F300">
            <v>5</v>
          </cell>
          <cell r="G300" t="str">
            <v>SEPSA</v>
          </cell>
          <cell r="H300">
            <v>29107.122056439042</v>
          </cell>
          <cell r="I300">
            <v>29107.122056439042</v>
          </cell>
          <cell r="J300">
            <v>0</v>
          </cell>
          <cell r="K300">
            <v>7</v>
          </cell>
          <cell r="L300">
            <v>31096.376097588323</v>
          </cell>
          <cell r="M300">
            <v>31096.376097588323</v>
          </cell>
          <cell r="N300">
            <v>0</v>
          </cell>
        </row>
        <row r="301">
          <cell r="A301" t="str">
            <v>Jun2</v>
          </cell>
          <cell r="B301" t="str">
            <v>01-Jun-2002</v>
          </cell>
          <cell r="C301">
            <v>15</v>
          </cell>
          <cell r="D301" t="str">
            <v>Distribuidores</v>
          </cell>
          <cell r="E301" t="str">
            <v>CESSA</v>
          </cell>
          <cell r="F301">
            <v>6</v>
          </cell>
          <cell r="G301" t="str">
            <v>CESSA</v>
          </cell>
          <cell r="H301">
            <v>-8505.5983506397915</v>
          </cell>
          <cell r="I301">
            <v>-8505.5983506397915</v>
          </cell>
          <cell r="J301">
            <v>0</v>
          </cell>
          <cell r="K301">
            <v>7</v>
          </cell>
          <cell r="L301">
            <v>-9086.8923672242945</v>
          </cell>
          <cell r="M301">
            <v>-9086.8923672242945</v>
          </cell>
          <cell r="N301">
            <v>0</v>
          </cell>
        </row>
        <row r="302">
          <cell r="A302" t="str">
            <v>Jul2</v>
          </cell>
          <cell r="B302" t="str">
            <v>01-Jul-2002</v>
          </cell>
          <cell r="C302">
            <v>1</v>
          </cell>
          <cell r="D302" t="str">
            <v>Generadores y Trans.</v>
          </cell>
          <cell r="E302" t="str">
            <v>CORANI</v>
          </cell>
          <cell r="F302">
            <v>1</v>
          </cell>
          <cell r="G302" t="str">
            <v>CRE</v>
          </cell>
          <cell r="H302">
            <v>97291.195941158076</v>
          </cell>
          <cell r="I302">
            <v>203891.29322721789</v>
          </cell>
          <cell r="J302">
            <v>-106600.09728605981</v>
          </cell>
          <cell r="K302">
            <v>6</v>
          </cell>
          <cell r="L302">
            <v>102963.32368654445</v>
          </cell>
          <cell r="M302">
            <v>215778.2625482268</v>
          </cell>
          <cell r="N302">
            <v>-112814.93886168234</v>
          </cell>
        </row>
        <row r="303">
          <cell r="A303" t="str">
            <v>Jul2</v>
          </cell>
          <cell r="B303" t="str">
            <v>01-Jul-2002</v>
          </cell>
          <cell r="C303">
            <v>1</v>
          </cell>
          <cell r="D303" t="str">
            <v>Generadores y Trans.</v>
          </cell>
          <cell r="E303" t="str">
            <v>CORANI</v>
          </cell>
          <cell r="F303">
            <v>2</v>
          </cell>
          <cell r="G303" t="str">
            <v>ELECTROPAZ</v>
          </cell>
          <cell r="H303">
            <v>310374.3643962543</v>
          </cell>
          <cell r="I303">
            <v>310374.3643962543</v>
          </cell>
          <cell r="J303">
            <v>0</v>
          </cell>
          <cell r="K303">
            <v>6</v>
          </cell>
          <cell r="L303">
            <v>328469.35260889173</v>
          </cell>
          <cell r="M303">
            <v>328469.35260889173</v>
          </cell>
          <cell r="N303">
            <v>0</v>
          </cell>
        </row>
        <row r="304">
          <cell r="A304" t="str">
            <v>Jul2</v>
          </cell>
          <cell r="B304" t="str">
            <v>01-Jul-2002</v>
          </cell>
          <cell r="C304">
            <v>1</v>
          </cell>
          <cell r="D304" t="str">
            <v>Generadores y Trans.</v>
          </cell>
          <cell r="E304" t="str">
            <v>CORANI</v>
          </cell>
          <cell r="F304">
            <v>3</v>
          </cell>
          <cell r="G304" t="str">
            <v>ELFEC</v>
          </cell>
          <cell r="H304">
            <v>252016.19848692152</v>
          </cell>
          <cell r="I304">
            <v>304736.72846621455</v>
          </cell>
          <cell r="J304">
            <v>-52720.529979293031</v>
          </cell>
          <cell r="K304">
            <v>6</v>
          </cell>
          <cell r="L304">
            <v>266708.8750225149</v>
          </cell>
          <cell r="M304">
            <v>322503.03954760876</v>
          </cell>
          <cell r="N304">
            <v>-55794.164525093875</v>
          </cell>
        </row>
        <row r="305">
          <cell r="A305" t="str">
            <v>Jul2</v>
          </cell>
          <cell r="B305" t="str">
            <v>01-Jul-2002</v>
          </cell>
          <cell r="C305">
            <v>1</v>
          </cell>
          <cell r="D305" t="str">
            <v>Generadores y Trans.</v>
          </cell>
          <cell r="E305" t="str">
            <v>CORANI</v>
          </cell>
          <cell r="F305">
            <v>4</v>
          </cell>
          <cell r="G305" t="str">
            <v>ELFEO</v>
          </cell>
          <cell r="H305">
            <v>58571.720946984635</v>
          </cell>
          <cell r="I305">
            <v>58571.720946984635</v>
          </cell>
          <cell r="J305">
            <v>0</v>
          </cell>
          <cell r="K305">
            <v>6</v>
          </cell>
          <cell r="L305">
            <v>61986.482994717619</v>
          </cell>
          <cell r="M305">
            <v>61986.482994717619</v>
          </cell>
          <cell r="N305">
            <v>0</v>
          </cell>
        </row>
        <row r="306">
          <cell r="A306" t="str">
            <v>Jul2</v>
          </cell>
          <cell r="B306" t="str">
            <v>01-Jul-2002</v>
          </cell>
          <cell r="C306">
            <v>1</v>
          </cell>
          <cell r="D306" t="str">
            <v>Generadores y Trans.</v>
          </cell>
          <cell r="E306" t="str">
            <v>CORANI</v>
          </cell>
          <cell r="F306">
            <v>5</v>
          </cell>
          <cell r="G306" t="str">
            <v>SEPSA</v>
          </cell>
          <cell r="H306">
            <v>48686.341106989086</v>
          </cell>
          <cell r="I306">
            <v>48686.341106989086</v>
          </cell>
          <cell r="J306">
            <v>0</v>
          </cell>
          <cell r="K306">
            <v>6</v>
          </cell>
          <cell r="L306">
            <v>51524.780325901738</v>
          </cell>
          <cell r="M306">
            <v>51524.780325901738</v>
          </cell>
          <cell r="N306">
            <v>0</v>
          </cell>
        </row>
        <row r="307">
          <cell r="A307" t="str">
            <v>Jul2</v>
          </cell>
          <cell r="B307" t="str">
            <v>01-Jul-2002</v>
          </cell>
          <cell r="C307">
            <v>1</v>
          </cell>
          <cell r="D307" t="str">
            <v>Generadores y Trans.</v>
          </cell>
          <cell r="E307" t="str">
            <v>CORANI</v>
          </cell>
          <cell r="F307">
            <v>6</v>
          </cell>
          <cell r="G307" t="str">
            <v>CESSA</v>
          </cell>
          <cell r="H307">
            <v>-7834.1138250759095</v>
          </cell>
          <cell r="I307">
            <v>-7834.1138250759095</v>
          </cell>
          <cell r="J307">
            <v>0</v>
          </cell>
          <cell r="K307">
            <v>6</v>
          </cell>
          <cell r="L307">
            <v>-8290.8467694895353</v>
          </cell>
          <cell r="M307">
            <v>-8290.8467694895353</v>
          </cell>
          <cell r="N307">
            <v>0</v>
          </cell>
        </row>
        <row r="308">
          <cell r="A308" t="str">
            <v>Jul2</v>
          </cell>
          <cell r="B308" t="str">
            <v>01-Jul-2002</v>
          </cell>
          <cell r="C308">
            <v>2</v>
          </cell>
          <cell r="D308" t="str">
            <v>Generadores y Trans.</v>
          </cell>
          <cell r="E308" t="str">
            <v>GUARACACHI</v>
          </cell>
          <cell r="F308">
            <v>1</v>
          </cell>
          <cell r="G308" t="str">
            <v>CRE</v>
          </cell>
          <cell r="H308">
            <v>131612.69237194062</v>
          </cell>
          <cell r="I308">
            <v>275818.19498920167</v>
          </cell>
          <cell r="J308">
            <v>-144205.50261726105</v>
          </cell>
          <cell r="K308">
            <v>6</v>
          </cell>
          <cell r="L308">
            <v>139285.78135832111</v>
          </cell>
          <cell r="M308">
            <v>291898.54040325992</v>
          </cell>
          <cell r="N308">
            <v>-152612.75904493878</v>
          </cell>
        </row>
        <row r="309">
          <cell r="A309" t="str">
            <v>Jul2</v>
          </cell>
          <cell r="B309" t="str">
            <v>01-Jul-2002</v>
          </cell>
          <cell r="C309">
            <v>2</v>
          </cell>
          <cell r="D309" t="str">
            <v>Generadores y Trans.</v>
          </cell>
          <cell r="E309" t="str">
            <v>GUARACACHI</v>
          </cell>
          <cell r="F309">
            <v>2</v>
          </cell>
          <cell r="G309" t="str">
            <v>ELECTROPAZ</v>
          </cell>
          <cell r="H309">
            <v>419865.38808841968</v>
          </cell>
          <cell r="I309">
            <v>419865.38808841968</v>
          </cell>
          <cell r="J309">
            <v>0</v>
          </cell>
          <cell r="K309">
            <v>6</v>
          </cell>
          <cell r="L309">
            <v>444343.76040223212</v>
          </cell>
          <cell r="M309">
            <v>444343.76040223212</v>
          </cell>
          <cell r="N309">
            <v>0</v>
          </cell>
        </row>
        <row r="310">
          <cell r="A310" t="str">
            <v>Jul2</v>
          </cell>
          <cell r="B310" t="str">
            <v>01-Jul-2002</v>
          </cell>
          <cell r="C310">
            <v>2</v>
          </cell>
          <cell r="D310" t="str">
            <v>Generadores y Trans.</v>
          </cell>
          <cell r="E310" t="str">
            <v>GUARACACHI</v>
          </cell>
          <cell r="F310">
            <v>3</v>
          </cell>
          <cell r="G310" t="str">
            <v>ELFEC</v>
          </cell>
          <cell r="H310">
            <v>340920.16326190019</v>
          </cell>
          <cell r="I310">
            <v>412238.95862388646</v>
          </cell>
          <cell r="J310">
            <v>-71318.795361986267</v>
          </cell>
          <cell r="K310">
            <v>6</v>
          </cell>
          <cell r="L310">
            <v>360795.98756741092</v>
          </cell>
          <cell r="M310">
            <v>436272.70610041998</v>
          </cell>
          <cell r="N310">
            <v>-75476.718533009014</v>
          </cell>
        </row>
        <row r="311">
          <cell r="A311" t="str">
            <v>Jul2</v>
          </cell>
          <cell r="B311" t="str">
            <v>01-Jul-2002</v>
          </cell>
          <cell r="C311">
            <v>2</v>
          </cell>
          <cell r="D311" t="str">
            <v>Generadores y Trans.</v>
          </cell>
          <cell r="E311" t="str">
            <v>GUARACACHI</v>
          </cell>
          <cell r="F311">
            <v>4</v>
          </cell>
          <cell r="G311" t="str">
            <v>ELFEO</v>
          </cell>
          <cell r="H311">
            <v>79234.115853123309</v>
          </cell>
          <cell r="I311">
            <v>79234.115853123309</v>
          </cell>
          <cell r="J311">
            <v>0</v>
          </cell>
          <cell r="K311">
            <v>6</v>
          </cell>
          <cell r="L311">
            <v>83853.506359777923</v>
          </cell>
          <cell r="M311">
            <v>83853.506359777923</v>
          </cell>
          <cell r="N311">
            <v>0</v>
          </cell>
        </row>
        <row r="312">
          <cell r="A312" t="str">
            <v>Jul2</v>
          </cell>
          <cell r="B312" t="str">
            <v>01-Jul-2002</v>
          </cell>
          <cell r="C312">
            <v>2</v>
          </cell>
          <cell r="D312" t="str">
            <v>Generadores y Trans.</v>
          </cell>
          <cell r="E312" t="str">
            <v>GUARACACHI</v>
          </cell>
          <cell r="F312">
            <v>5</v>
          </cell>
          <cell r="G312" t="str">
            <v>SEPSA</v>
          </cell>
          <cell r="H312">
            <v>65861.462312632444</v>
          </cell>
          <cell r="I312">
            <v>65861.462312632444</v>
          </cell>
          <cell r="J312">
            <v>0</v>
          </cell>
          <cell r="K312">
            <v>6</v>
          </cell>
          <cell r="L312">
            <v>69701.220104911408</v>
          </cell>
          <cell r="M312">
            <v>69701.220104911408</v>
          </cell>
          <cell r="N312">
            <v>0</v>
          </cell>
        </row>
        <row r="313">
          <cell r="A313" t="str">
            <v>Jul2</v>
          </cell>
          <cell r="B313" t="str">
            <v>01-Jul-2002</v>
          </cell>
          <cell r="C313">
            <v>2</v>
          </cell>
          <cell r="D313" t="str">
            <v>Generadores y Trans.</v>
          </cell>
          <cell r="E313" t="str">
            <v>GUARACACHI</v>
          </cell>
          <cell r="F313">
            <v>6</v>
          </cell>
          <cell r="G313" t="str">
            <v>CESSA</v>
          </cell>
          <cell r="H313">
            <v>-10597.760700670957</v>
          </cell>
          <cell r="I313">
            <v>-10597.760700670957</v>
          </cell>
          <cell r="J313">
            <v>0</v>
          </cell>
          <cell r="K313">
            <v>6</v>
          </cell>
          <cell r="L313">
            <v>-11215.6157072596</v>
          </cell>
          <cell r="M313">
            <v>-11215.6157072596</v>
          </cell>
          <cell r="N313">
            <v>0</v>
          </cell>
        </row>
        <row r="314">
          <cell r="A314" t="str">
            <v>Jul2</v>
          </cell>
          <cell r="B314" t="str">
            <v>01-Jul-2002</v>
          </cell>
          <cell r="C314">
            <v>3</v>
          </cell>
          <cell r="D314" t="str">
            <v>Generadores y Trans.</v>
          </cell>
          <cell r="E314" t="str">
            <v>VALLE HERMOSO</v>
          </cell>
          <cell r="F314">
            <v>1</v>
          </cell>
          <cell r="G314" t="str">
            <v>CRE</v>
          </cell>
          <cell r="H314">
            <v>30577.340473130156</v>
          </cell>
          <cell r="I314">
            <v>64080.345936810845</v>
          </cell>
          <cell r="J314">
            <v>-33503.005463680689</v>
          </cell>
          <cell r="K314">
            <v>6</v>
          </cell>
          <cell r="L314">
            <v>32360.015458261016</v>
          </cell>
          <cell r="M314">
            <v>67816.263710315965</v>
          </cell>
          <cell r="N314">
            <v>-35456.248252054953</v>
          </cell>
        </row>
        <row r="315">
          <cell r="A315" t="str">
            <v>Jul2</v>
          </cell>
          <cell r="B315" t="str">
            <v>01-Jul-2002</v>
          </cell>
          <cell r="C315">
            <v>3</v>
          </cell>
          <cell r="D315" t="str">
            <v>Generadores y Trans.</v>
          </cell>
          <cell r="E315" t="str">
            <v>VALLE HERMOSO</v>
          </cell>
          <cell r="F315">
            <v>2</v>
          </cell>
          <cell r="G315" t="str">
            <v>ELECTROPAZ</v>
          </cell>
          <cell r="H315">
            <v>97546.571634451509</v>
          </cell>
          <cell r="I315">
            <v>97546.571634451509</v>
          </cell>
          <cell r="J315">
            <v>0</v>
          </cell>
          <cell r="K315">
            <v>6</v>
          </cell>
          <cell r="L315">
            <v>103233.5879166825</v>
          </cell>
          <cell r="M315">
            <v>103233.5879166825</v>
          </cell>
          <cell r="N315">
            <v>0</v>
          </cell>
        </row>
        <row r="316">
          <cell r="A316" t="str">
            <v>Jul2</v>
          </cell>
          <cell r="B316" t="str">
            <v>01-Jul-2002</v>
          </cell>
          <cell r="C316">
            <v>3</v>
          </cell>
          <cell r="D316" t="str">
            <v>Generadores y Trans.</v>
          </cell>
          <cell r="E316" t="str">
            <v>VALLE HERMOSO</v>
          </cell>
          <cell r="F316">
            <v>3</v>
          </cell>
          <cell r="G316" t="str">
            <v>ELFEC</v>
          </cell>
          <cell r="H316">
            <v>79205.369317683624</v>
          </cell>
          <cell r="I316">
            <v>95774.736972241837</v>
          </cell>
          <cell r="J316">
            <v>-16569.367654558213</v>
          </cell>
          <cell r="K316">
            <v>6</v>
          </cell>
          <cell r="L316">
            <v>83823.083886246677</v>
          </cell>
          <cell r="M316">
            <v>101358.45436447013</v>
          </cell>
          <cell r="N316">
            <v>-17535.370478223456</v>
          </cell>
        </row>
        <row r="317">
          <cell r="A317" t="str">
            <v>Jul2</v>
          </cell>
          <cell r="B317" t="str">
            <v>01-Jul-2002</v>
          </cell>
          <cell r="C317">
            <v>3</v>
          </cell>
          <cell r="D317" t="str">
            <v>Generadores y Trans.</v>
          </cell>
          <cell r="E317" t="str">
            <v>VALLE HERMOSO</v>
          </cell>
          <cell r="F317">
            <v>4</v>
          </cell>
          <cell r="G317" t="str">
            <v>ELFEO</v>
          </cell>
          <cell r="H317">
            <v>18408.31985019795</v>
          </cell>
          <cell r="I317">
            <v>18408.31985019795</v>
          </cell>
          <cell r="J317">
            <v>0</v>
          </cell>
          <cell r="K317">
            <v>6</v>
          </cell>
          <cell r="L317">
            <v>19481.534551263034</v>
          </cell>
          <cell r="M317">
            <v>19481.534551263034</v>
          </cell>
          <cell r="N317">
            <v>0</v>
          </cell>
        </row>
        <row r="318">
          <cell r="A318" t="str">
            <v>Jul2</v>
          </cell>
          <cell r="B318" t="str">
            <v>01-Jul-2002</v>
          </cell>
          <cell r="C318">
            <v>3</v>
          </cell>
          <cell r="D318" t="str">
            <v>Generadores y Trans.</v>
          </cell>
          <cell r="E318" t="str">
            <v>VALLE HERMOSO</v>
          </cell>
          <cell r="F318">
            <v>5</v>
          </cell>
          <cell r="G318" t="str">
            <v>SEPSA</v>
          </cell>
          <cell r="H318">
            <v>15301.475267296806</v>
          </cell>
          <cell r="I318">
            <v>15301.475267296806</v>
          </cell>
          <cell r="J318">
            <v>0</v>
          </cell>
          <cell r="K318">
            <v>6</v>
          </cell>
          <cell r="L318">
            <v>16193.559299869185</v>
          </cell>
          <cell r="M318">
            <v>16193.559299869185</v>
          </cell>
          <cell r="N318">
            <v>0</v>
          </cell>
        </row>
        <row r="319">
          <cell r="A319" t="str">
            <v>Jul2</v>
          </cell>
          <cell r="B319" t="str">
            <v>01-Jul-2002</v>
          </cell>
          <cell r="C319">
            <v>3</v>
          </cell>
          <cell r="D319" t="str">
            <v>Generadores y Trans.</v>
          </cell>
          <cell r="E319" t="str">
            <v>VALLE HERMOSO</v>
          </cell>
          <cell r="F319">
            <v>6</v>
          </cell>
          <cell r="G319" t="str">
            <v>CESSA</v>
          </cell>
          <cell r="H319">
            <v>-2462.158712484943</v>
          </cell>
          <cell r="I319">
            <v>-2462.158712484943</v>
          </cell>
          <cell r="J319">
            <v>0</v>
          </cell>
          <cell r="K319">
            <v>6</v>
          </cell>
          <cell r="L319">
            <v>-2605.703856642459</v>
          </cell>
          <cell r="M319">
            <v>-2605.703856642459</v>
          </cell>
          <cell r="N319">
            <v>0</v>
          </cell>
        </row>
        <row r="320">
          <cell r="A320" t="str">
            <v>Jul2</v>
          </cell>
          <cell r="B320" t="str">
            <v>01-Jul-2002</v>
          </cell>
          <cell r="C320">
            <v>4</v>
          </cell>
          <cell r="D320" t="str">
            <v>Generadores y Trans.</v>
          </cell>
          <cell r="E320" t="str">
            <v>COBEE</v>
          </cell>
          <cell r="F320">
            <v>1</v>
          </cell>
          <cell r="G320" t="str">
            <v>CRE</v>
          </cell>
          <cell r="H320">
            <v>476.15922834565475</v>
          </cell>
          <cell r="I320">
            <v>997.87776180885612</v>
          </cell>
          <cell r="J320">
            <v>-521.71853346320131</v>
          </cell>
          <cell r="K320">
            <v>6</v>
          </cell>
          <cell r="L320">
            <v>503.91956106840831</v>
          </cell>
          <cell r="M320">
            <v>1056.054558635193</v>
          </cell>
          <cell r="N320">
            <v>-552.13499756678459</v>
          </cell>
        </row>
        <row r="321">
          <cell r="A321" t="str">
            <v>Jul2</v>
          </cell>
          <cell r="B321" t="str">
            <v>01-Jul-2002</v>
          </cell>
          <cell r="C321">
            <v>4</v>
          </cell>
          <cell r="D321" t="str">
            <v>Generadores y Trans.</v>
          </cell>
          <cell r="E321" t="str">
            <v>COBEE</v>
          </cell>
          <cell r="F321">
            <v>2</v>
          </cell>
          <cell r="G321" t="str">
            <v>ELECTROPAZ</v>
          </cell>
          <cell r="H321">
            <v>1519.0235500710237</v>
          </cell>
          <cell r="I321">
            <v>1519.0235500710237</v>
          </cell>
          <cell r="J321">
            <v>0</v>
          </cell>
          <cell r="K321">
            <v>6</v>
          </cell>
          <cell r="L321">
            <v>1607.583419655361</v>
          </cell>
          <cell r="M321">
            <v>1607.583419655361</v>
          </cell>
          <cell r="N321">
            <v>0</v>
          </cell>
        </row>
        <row r="322">
          <cell r="A322" t="str">
            <v>Jul2</v>
          </cell>
          <cell r="B322" t="str">
            <v>01-Jul-2002</v>
          </cell>
          <cell r="C322">
            <v>4</v>
          </cell>
          <cell r="D322" t="str">
            <v>Generadores y Trans.</v>
          </cell>
          <cell r="E322" t="str">
            <v>COBEE</v>
          </cell>
          <cell r="F322">
            <v>3</v>
          </cell>
          <cell r="G322" t="str">
            <v>ELFEC</v>
          </cell>
          <cell r="H322">
            <v>1233.4090196066054</v>
          </cell>
          <cell r="I322">
            <v>1491.4320260058348</v>
          </cell>
          <cell r="J322">
            <v>-258.02300639922942</v>
          </cell>
          <cell r="K322">
            <v>6</v>
          </cell>
          <cell r="L322">
            <v>1305.3174122812279</v>
          </cell>
          <cell r="M322">
            <v>1578.3832952674636</v>
          </cell>
          <cell r="N322">
            <v>-273.06588298623558</v>
          </cell>
        </row>
        <row r="323">
          <cell r="A323" t="str">
            <v>Jul2</v>
          </cell>
          <cell r="B323" t="str">
            <v>01-Jul-2002</v>
          </cell>
          <cell r="C323">
            <v>4</v>
          </cell>
          <cell r="D323" t="str">
            <v>Generadores y Trans.</v>
          </cell>
          <cell r="E323" t="str">
            <v>COBEE</v>
          </cell>
          <cell r="F323">
            <v>4</v>
          </cell>
          <cell r="G323" t="str">
            <v>ELFEO</v>
          </cell>
          <cell r="H323">
            <v>286.65970419215358</v>
          </cell>
          <cell r="I323">
            <v>286.65970419215358</v>
          </cell>
          <cell r="J323">
            <v>0</v>
          </cell>
          <cell r="K323">
            <v>6</v>
          </cell>
          <cell r="L323">
            <v>303.37211527831147</v>
          </cell>
          <cell r="M323">
            <v>303.37211527831147</v>
          </cell>
          <cell r="N323">
            <v>0</v>
          </cell>
        </row>
        <row r="324">
          <cell r="A324" t="str">
            <v>Jul2</v>
          </cell>
          <cell r="B324" t="str">
            <v>01-Jul-2002</v>
          </cell>
          <cell r="C324">
            <v>4</v>
          </cell>
          <cell r="D324" t="str">
            <v>Generadores y Trans.</v>
          </cell>
          <cell r="E324" t="str">
            <v>COBEE</v>
          </cell>
          <cell r="F324">
            <v>5</v>
          </cell>
          <cell r="G324" t="str">
            <v>SEPSA</v>
          </cell>
          <cell r="H324">
            <v>238.27901783115141</v>
          </cell>
          <cell r="I324">
            <v>238.27901783115141</v>
          </cell>
          <cell r="J324">
            <v>0</v>
          </cell>
          <cell r="K324">
            <v>6</v>
          </cell>
          <cell r="L324">
            <v>252.17080953038089</v>
          </cell>
          <cell r="M324">
            <v>252.17080953038089</v>
          </cell>
          <cell r="N324">
            <v>0</v>
          </cell>
        </row>
        <row r="325">
          <cell r="A325" t="str">
            <v>Jul2</v>
          </cell>
          <cell r="B325" t="str">
            <v>01-Jul-2002</v>
          </cell>
          <cell r="C325">
            <v>4</v>
          </cell>
          <cell r="D325" t="str">
            <v>Generadores y Trans.</v>
          </cell>
          <cell r="E325" t="str">
            <v>COBEE</v>
          </cell>
          <cell r="F325">
            <v>6</v>
          </cell>
          <cell r="G325" t="str">
            <v>CESSA</v>
          </cell>
          <cell r="H325">
            <v>-38.341450710260112</v>
          </cell>
          <cell r="I325">
            <v>-38.341450710260112</v>
          </cell>
          <cell r="J325">
            <v>0</v>
          </cell>
          <cell r="K325">
            <v>6</v>
          </cell>
          <cell r="L325">
            <v>-40.576777393915656</v>
          </cell>
          <cell r="M325">
            <v>-40.576777393915656</v>
          </cell>
          <cell r="N325">
            <v>0</v>
          </cell>
        </row>
        <row r="326">
          <cell r="A326" t="str">
            <v>Jul2</v>
          </cell>
          <cell r="B326" t="str">
            <v>01-Jul-2002</v>
          </cell>
          <cell r="C326">
            <v>5</v>
          </cell>
          <cell r="D326" t="str">
            <v>Generadores y Trans.</v>
          </cell>
          <cell r="E326" t="str">
            <v>CECBB</v>
          </cell>
          <cell r="F326">
            <v>1</v>
          </cell>
          <cell r="G326" t="str">
            <v>CRE</v>
          </cell>
          <cell r="H326">
            <v>57228.644892889264</v>
          </cell>
          <cell r="I326">
            <v>119932.97342042642</v>
          </cell>
          <cell r="J326">
            <v>-62704.32852753716</v>
          </cell>
          <cell r="K326">
            <v>6</v>
          </cell>
          <cell r="L326">
            <v>60565.104902324703</v>
          </cell>
          <cell r="M326">
            <v>126925.12866678725</v>
          </cell>
          <cell r="N326">
            <v>-66360.023764462545</v>
          </cell>
        </row>
        <row r="327">
          <cell r="A327" t="str">
            <v>Jul2</v>
          </cell>
          <cell r="B327" t="str">
            <v>01-Jul-2002</v>
          </cell>
          <cell r="C327">
            <v>5</v>
          </cell>
          <cell r="D327" t="str">
            <v>Generadores y Trans.</v>
          </cell>
          <cell r="E327" t="str">
            <v>CECBB</v>
          </cell>
          <cell r="F327">
            <v>2</v>
          </cell>
          <cell r="G327" t="str">
            <v>ELECTROPAZ</v>
          </cell>
          <cell r="H327">
            <v>182568.4648242183</v>
          </cell>
          <cell r="I327">
            <v>182568.4648242183</v>
          </cell>
          <cell r="J327">
            <v>0</v>
          </cell>
          <cell r="K327">
            <v>6</v>
          </cell>
          <cell r="L327">
            <v>193212.3020670902</v>
          </cell>
          <cell r="M327">
            <v>193212.3020670902</v>
          </cell>
          <cell r="N327">
            <v>0</v>
          </cell>
        </row>
        <row r="328">
          <cell r="A328" t="str">
            <v>Jul2</v>
          </cell>
          <cell r="B328" t="str">
            <v>01-Jul-2002</v>
          </cell>
          <cell r="C328">
            <v>5</v>
          </cell>
          <cell r="D328" t="str">
            <v>Generadores y Trans.</v>
          </cell>
          <cell r="E328" t="str">
            <v>CECBB</v>
          </cell>
          <cell r="F328">
            <v>3</v>
          </cell>
          <cell r="G328" t="str">
            <v>ELFEC</v>
          </cell>
          <cell r="H328">
            <v>148241.01390619882</v>
          </cell>
          <cell r="I328">
            <v>179252.29359665146</v>
          </cell>
          <cell r="J328">
            <v>-31011.279690452648</v>
          </cell>
          <cell r="K328">
            <v>6</v>
          </cell>
          <cell r="L328">
            <v>156883.54275834799</v>
          </cell>
          <cell r="M328">
            <v>189702.79631787035</v>
          </cell>
          <cell r="N328">
            <v>-32819.253559522345</v>
          </cell>
        </row>
        <row r="329">
          <cell r="A329" t="str">
            <v>Jul2</v>
          </cell>
          <cell r="B329" t="str">
            <v>01-Jul-2002</v>
          </cell>
          <cell r="C329">
            <v>5</v>
          </cell>
          <cell r="D329" t="str">
            <v>Generadores y Trans.</v>
          </cell>
          <cell r="E329" t="str">
            <v>CECBB</v>
          </cell>
          <cell r="F329">
            <v>4</v>
          </cell>
          <cell r="G329" t="str">
            <v>ELFEO</v>
          </cell>
          <cell r="H329">
            <v>34453.068300935185</v>
          </cell>
          <cell r="I329">
            <v>34453.068300935185</v>
          </cell>
          <cell r="J329">
            <v>0</v>
          </cell>
          <cell r="K329">
            <v>6</v>
          </cell>
          <cell r="L329">
            <v>36461.700250958886</v>
          </cell>
          <cell r="M329">
            <v>36461.700250958886</v>
          </cell>
          <cell r="N329">
            <v>0</v>
          </cell>
        </row>
        <row r="330">
          <cell r="A330" t="str">
            <v>Jul2</v>
          </cell>
          <cell r="B330" t="str">
            <v>01-Jul-2002</v>
          </cell>
          <cell r="C330">
            <v>5</v>
          </cell>
          <cell r="D330" t="str">
            <v>Generadores y Trans.</v>
          </cell>
          <cell r="E330" t="str">
            <v>CECBB</v>
          </cell>
          <cell r="F330">
            <v>5</v>
          </cell>
          <cell r="G330" t="str">
            <v>SEPSA</v>
          </cell>
          <cell r="H330">
            <v>28638.288381521052</v>
          </cell>
          <cell r="I330">
            <v>28638.288381521052</v>
          </cell>
          <cell r="J330">
            <v>0</v>
          </cell>
          <cell r="K330">
            <v>6</v>
          </cell>
          <cell r="L330">
            <v>30307.915612822082</v>
          </cell>
          <cell r="M330">
            <v>30307.915612822082</v>
          </cell>
          <cell r="N330">
            <v>0</v>
          </cell>
        </row>
        <row r="331">
          <cell r="A331" t="str">
            <v>Jul2</v>
          </cell>
          <cell r="B331" t="str">
            <v>01-Jul-2002</v>
          </cell>
          <cell r="C331">
            <v>5</v>
          </cell>
          <cell r="D331" t="str">
            <v>Generadores y Trans.</v>
          </cell>
          <cell r="E331" t="str">
            <v>CECBB</v>
          </cell>
          <cell r="F331">
            <v>6</v>
          </cell>
          <cell r="G331" t="str">
            <v>CESSA</v>
          </cell>
          <cell r="H331">
            <v>-4608.1838526982237</v>
          </cell>
          <cell r="I331">
            <v>-4608.1838526982237</v>
          </cell>
          <cell r="J331">
            <v>0</v>
          </cell>
          <cell r="K331">
            <v>6</v>
          </cell>
          <cell r="L331">
            <v>-4876.8433879612039</v>
          </cell>
          <cell r="M331">
            <v>-4876.8433879612039</v>
          </cell>
          <cell r="N331">
            <v>0</v>
          </cell>
        </row>
        <row r="332">
          <cell r="A332" t="str">
            <v>Jul2</v>
          </cell>
          <cell r="B332" t="str">
            <v>01-Jul-2002</v>
          </cell>
          <cell r="C332">
            <v>6</v>
          </cell>
          <cell r="D332" t="str">
            <v>Generadores y Trans.</v>
          </cell>
          <cell r="E332" t="str">
            <v>RÍO ELÉCTRICO</v>
          </cell>
          <cell r="F332">
            <v>1</v>
          </cell>
          <cell r="G332" t="str">
            <v>CRE</v>
          </cell>
          <cell r="H332">
            <v>6043.0279918895985</v>
          </cell>
          <cell r="I332">
            <v>12664.257853504414</v>
          </cell>
          <cell r="J332">
            <v>-6621.2298616148155</v>
          </cell>
          <cell r="K332">
            <v>6</v>
          </cell>
          <cell r="L332">
            <v>6395.3396929367746</v>
          </cell>
          <cell r="M332">
            <v>13402.590727827746</v>
          </cell>
          <cell r="N332">
            <v>-7007.2510348909709</v>
          </cell>
        </row>
        <row r="333">
          <cell r="A333" t="str">
            <v>Jul2</v>
          </cell>
          <cell r="B333" t="str">
            <v>01-Jul-2002</v>
          </cell>
          <cell r="C333">
            <v>6</v>
          </cell>
          <cell r="D333" t="str">
            <v>Generadores y Trans.</v>
          </cell>
          <cell r="E333" t="str">
            <v>RÍO ELÉCTRICO</v>
          </cell>
          <cell r="F333">
            <v>2</v>
          </cell>
          <cell r="G333" t="str">
            <v>ELECTROPAZ</v>
          </cell>
          <cell r="H333">
            <v>19278.218896043531</v>
          </cell>
          <cell r="I333">
            <v>19278.218896043531</v>
          </cell>
          <cell r="J333">
            <v>0</v>
          </cell>
          <cell r="K333">
            <v>6</v>
          </cell>
          <cell r="L333">
            <v>20402.149167678948</v>
          </cell>
          <cell r="M333">
            <v>20402.149167678948</v>
          </cell>
          <cell r="N333">
            <v>0</v>
          </cell>
        </row>
        <row r="334">
          <cell r="A334" t="str">
            <v>Jul2</v>
          </cell>
          <cell r="B334" t="str">
            <v>01-Jul-2002</v>
          </cell>
          <cell r="C334">
            <v>6</v>
          </cell>
          <cell r="D334" t="str">
            <v>Generadores y Trans.</v>
          </cell>
          <cell r="E334" t="str">
            <v>RÍO ELÉCTRICO</v>
          </cell>
          <cell r="F334">
            <v>3</v>
          </cell>
          <cell r="G334" t="str">
            <v>ELFEC</v>
          </cell>
          <cell r="H334">
            <v>15653.430170466298</v>
          </cell>
          <cell r="I334">
            <v>18928.049578010712</v>
          </cell>
          <cell r="J334">
            <v>-3274.6194075444146</v>
          </cell>
          <cell r="K334">
            <v>6</v>
          </cell>
          <cell r="L334">
            <v>16566.033358467703</v>
          </cell>
          <cell r="M334">
            <v>20031.564794766979</v>
          </cell>
          <cell r="N334">
            <v>-3465.5314362992776</v>
          </cell>
        </row>
        <row r="335">
          <cell r="A335" t="str">
            <v>Jul2</v>
          </cell>
          <cell r="B335" t="str">
            <v>01-Jul-2002</v>
          </cell>
          <cell r="C335">
            <v>6</v>
          </cell>
          <cell r="D335" t="str">
            <v>Generadores y Trans.</v>
          </cell>
          <cell r="E335" t="str">
            <v>RÍO ELÉCTRICO</v>
          </cell>
          <cell r="F335">
            <v>4</v>
          </cell>
          <cell r="G335" t="str">
            <v>ELFEO</v>
          </cell>
          <cell r="H335">
            <v>3638.0532255955059</v>
          </cell>
          <cell r="I335">
            <v>3638.0532255955059</v>
          </cell>
          <cell r="J335">
            <v>0</v>
          </cell>
          <cell r="K335">
            <v>6</v>
          </cell>
          <cell r="L335">
            <v>3850.1536365368315</v>
          </cell>
          <cell r="M335">
            <v>3850.1536365368315</v>
          </cell>
          <cell r="N335">
            <v>0</v>
          </cell>
        </row>
        <row r="336">
          <cell r="A336" t="str">
            <v>Jul2</v>
          </cell>
          <cell r="B336" t="str">
            <v>01-Jul-2002</v>
          </cell>
          <cell r="C336">
            <v>6</v>
          </cell>
          <cell r="D336" t="str">
            <v>Generadores y Trans.</v>
          </cell>
          <cell r="E336" t="str">
            <v>RÍO ELÉCTRICO</v>
          </cell>
          <cell r="F336">
            <v>5</v>
          </cell>
          <cell r="G336" t="str">
            <v>SEPSA</v>
          </cell>
          <cell r="H336">
            <v>3024.0446659753352</v>
          </cell>
          <cell r="I336">
            <v>3024.0446659753352</v>
          </cell>
          <cell r="J336">
            <v>0</v>
          </cell>
          <cell r="K336">
            <v>6</v>
          </cell>
          <cell r="L336">
            <v>3200.3480558888523</v>
          </cell>
          <cell r="M336">
            <v>3200.3480558888523</v>
          </cell>
          <cell r="N336">
            <v>0</v>
          </cell>
        </row>
        <row r="337">
          <cell r="A337" t="str">
            <v>Jul2</v>
          </cell>
          <cell r="B337" t="str">
            <v>01-Jul-2002</v>
          </cell>
          <cell r="C337">
            <v>6</v>
          </cell>
          <cell r="D337" t="str">
            <v>Generadores y Trans.</v>
          </cell>
          <cell r="E337" t="str">
            <v>RÍO ELÉCTRICO</v>
          </cell>
          <cell r="F337">
            <v>6</v>
          </cell>
          <cell r="G337" t="str">
            <v>CESSA</v>
          </cell>
          <cell r="H337">
            <v>-486.59869660987027</v>
          </cell>
          <cell r="I337">
            <v>-486.59869660987027</v>
          </cell>
          <cell r="J337">
            <v>0</v>
          </cell>
          <cell r="K337">
            <v>6</v>
          </cell>
          <cell r="L337">
            <v>-514.96765580715442</v>
          </cell>
          <cell r="M337">
            <v>-514.96765580715442</v>
          </cell>
          <cell r="N337">
            <v>0</v>
          </cell>
        </row>
        <row r="338">
          <cell r="A338" t="str">
            <v>Jul2</v>
          </cell>
          <cell r="B338" t="str">
            <v>01-Jul-2002</v>
          </cell>
          <cell r="C338">
            <v>7</v>
          </cell>
          <cell r="D338" t="str">
            <v>Generadores y Trans.</v>
          </cell>
          <cell r="E338" t="str">
            <v>HIDROBOL</v>
          </cell>
          <cell r="F338">
            <v>1</v>
          </cell>
          <cell r="G338" t="str">
            <v>CRE</v>
          </cell>
          <cell r="H338">
            <v>39872.254233865024</v>
          </cell>
          <cell r="I338">
            <v>83559.518422858688</v>
          </cell>
          <cell r="J338">
            <v>-43687.264188993664</v>
          </cell>
          <cell r="K338">
            <v>6</v>
          </cell>
          <cell r="L338">
            <v>42196.827565739652</v>
          </cell>
          <cell r="M338">
            <v>88431.082167681743</v>
          </cell>
          <cell r="N338">
            <v>-46234.254601942084</v>
          </cell>
        </row>
        <row r="339">
          <cell r="A339" t="str">
            <v>Jul2</v>
          </cell>
          <cell r="B339" t="str">
            <v>01-Jul-2002</v>
          </cell>
          <cell r="C339">
            <v>7</v>
          </cell>
          <cell r="D339" t="str">
            <v>Generadores y Trans.</v>
          </cell>
          <cell r="E339" t="str">
            <v>HIDROBOL</v>
          </cell>
          <cell r="F339">
            <v>2</v>
          </cell>
          <cell r="G339" t="str">
            <v>ELECTROPAZ</v>
          </cell>
          <cell r="H339">
            <v>127198.82251592775</v>
          </cell>
          <cell r="I339">
            <v>127198.82251592775</v>
          </cell>
          <cell r="J339">
            <v>0</v>
          </cell>
          <cell r="K339">
            <v>6</v>
          </cell>
          <cell r="L339">
            <v>134614.5805749553</v>
          </cell>
          <cell r="M339">
            <v>134614.5805749553</v>
          </cell>
          <cell r="N339">
            <v>0</v>
          </cell>
        </row>
        <row r="340">
          <cell r="A340" t="str">
            <v>Jul2</v>
          </cell>
          <cell r="B340" t="str">
            <v>01-Jul-2002</v>
          </cell>
          <cell r="C340">
            <v>7</v>
          </cell>
          <cell r="D340" t="str">
            <v>Generadores y Trans.</v>
          </cell>
          <cell r="E340" t="str">
            <v>HIDROBOL</v>
          </cell>
          <cell r="F340">
            <v>3</v>
          </cell>
          <cell r="G340" t="str">
            <v>ELFEC</v>
          </cell>
          <cell r="H340">
            <v>103282.25323902948</v>
          </cell>
          <cell r="I340">
            <v>124888.38475322959</v>
          </cell>
          <cell r="J340">
            <v>-21606.131514200111</v>
          </cell>
          <cell r="K340">
            <v>6</v>
          </cell>
          <cell r="L340">
            <v>109303.662766747</v>
          </cell>
          <cell r="M340">
            <v>132169.44307903858</v>
          </cell>
          <cell r="N340">
            <v>-22865.780312291583</v>
          </cell>
        </row>
        <row r="341">
          <cell r="A341" t="str">
            <v>Jul2</v>
          </cell>
          <cell r="B341" t="str">
            <v>01-Jul-2002</v>
          </cell>
          <cell r="C341">
            <v>7</v>
          </cell>
          <cell r="D341" t="str">
            <v>Generadores y Trans.</v>
          </cell>
          <cell r="E341" t="str">
            <v>HIDROBOL</v>
          </cell>
          <cell r="F341">
            <v>4</v>
          </cell>
          <cell r="G341" t="str">
            <v>ELFEO</v>
          </cell>
          <cell r="H341">
            <v>24004.089228439698</v>
          </cell>
          <cell r="I341">
            <v>24004.089228439698</v>
          </cell>
          <cell r="J341">
            <v>0</v>
          </cell>
          <cell r="K341">
            <v>6</v>
          </cell>
          <cell r="L341">
            <v>25403.540218822316</v>
          </cell>
          <cell r="M341">
            <v>25403.540218822316</v>
          </cell>
          <cell r="N341">
            <v>0</v>
          </cell>
        </row>
        <row r="342">
          <cell r="A342" t="str">
            <v>Jul2</v>
          </cell>
          <cell r="B342" t="str">
            <v>01-Jul-2002</v>
          </cell>
          <cell r="C342">
            <v>7</v>
          </cell>
          <cell r="D342" t="str">
            <v>Generadores y Trans.</v>
          </cell>
          <cell r="E342" t="str">
            <v>HIDROBOL</v>
          </cell>
          <cell r="F342">
            <v>5</v>
          </cell>
          <cell r="G342" t="str">
            <v>SEPSA</v>
          </cell>
          <cell r="H342">
            <v>19952.824626686721</v>
          </cell>
          <cell r="I342">
            <v>19952.824626686721</v>
          </cell>
          <cell r="J342">
            <v>0</v>
          </cell>
          <cell r="K342">
            <v>6</v>
          </cell>
          <cell r="L342">
            <v>21116.08476619931</v>
          </cell>
          <cell r="M342">
            <v>21116.08476619931</v>
          </cell>
          <cell r="N342">
            <v>0</v>
          </cell>
        </row>
        <row r="343">
          <cell r="A343" t="str">
            <v>Jul2</v>
          </cell>
          <cell r="B343" t="str">
            <v>01-Jul-2002</v>
          </cell>
          <cell r="C343">
            <v>7</v>
          </cell>
          <cell r="D343" t="str">
            <v>Generadores y Trans.</v>
          </cell>
          <cell r="E343" t="str">
            <v>HIDROBOL</v>
          </cell>
          <cell r="F343">
            <v>6</v>
          </cell>
          <cell r="G343" t="str">
            <v>CESSA</v>
          </cell>
          <cell r="H343">
            <v>-3210.606829413236</v>
          </cell>
          <cell r="I343">
            <v>-3210.606829413236</v>
          </cell>
          <cell r="J343">
            <v>0</v>
          </cell>
          <cell r="K343">
            <v>6</v>
          </cell>
          <cell r="L343">
            <v>-3397.7868912932013</v>
          </cell>
          <cell r="M343">
            <v>-3397.7868912932013</v>
          </cell>
          <cell r="N343">
            <v>0</v>
          </cell>
        </row>
        <row r="344">
          <cell r="A344" t="str">
            <v>Jul2</v>
          </cell>
          <cell r="B344" t="str">
            <v>01-Jul-2002</v>
          </cell>
          <cell r="C344">
            <v>8</v>
          </cell>
          <cell r="D344" t="str">
            <v>Generadores y Trans.</v>
          </cell>
          <cell r="E344" t="str">
            <v>SYNERGIA</v>
          </cell>
          <cell r="F344">
            <v>1</v>
          </cell>
          <cell r="G344" t="str">
            <v>CRE</v>
          </cell>
          <cell r="H344">
            <v>4353.1961760352306</v>
          </cell>
          <cell r="I344">
            <v>9122.9097290613263</v>
          </cell>
          <cell r="J344">
            <v>-4769.7135530260957</v>
          </cell>
          <cell r="K344">
            <v>6</v>
          </cell>
          <cell r="L344">
            <v>4606.9897960266326</v>
          </cell>
          <cell r="M344">
            <v>9654.7801505551724</v>
          </cell>
          <cell r="N344">
            <v>-5047.790354528539</v>
          </cell>
        </row>
        <row r="345">
          <cell r="A345" t="str">
            <v>Jul2</v>
          </cell>
          <cell r="B345" t="str">
            <v>01-Jul-2002</v>
          </cell>
          <cell r="C345">
            <v>8</v>
          </cell>
          <cell r="D345" t="str">
            <v>Generadores y Trans.</v>
          </cell>
          <cell r="E345" t="str">
            <v>SYNERGIA</v>
          </cell>
          <cell r="F345">
            <v>2</v>
          </cell>
          <cell r="G345" t="str">
            <v>ELECTROPAZ</v>
          </cell>
          <cell r="H345">
            <v>13887.387066824627</v>
          </cell>
          <cell r="I345">
            <v>13887.387066824627</v>
          </cell>
          <cell r="J345">
            <v>0</v>
          </cell>
          <cell r="K345">
            <v>6</v>
          </cell>
          <cell r="L345">
            <v>14697.029015725089</v>
          </cell>
          <cell r="M345">
            <v>14697.029015725089</v>
          </cell>
          <cell r="N345">
            <v>0</v>
          </cell>
        </row>
        <row r="346">
          <cell r="A346" t="str">
            <v>Jul2</v>
          </cell>
          <cell r="B346" t="str">
            <v>01-Jul-2002</v>
          </cell>
          <cell r="C346">
            <v>8</v>
          </cell>
          <cell r="D346" t="str">
            <v>Generadores y Trans.</v>
          </cell>
          <cell r="E346" t="str">
            <v>SYNERGIA</v>
          </cell>
          <cell r="F346">
            <v>3</v>
          </cell>
          <cell r="G346" t="str">
            <v>ELFEC</v>
          </cell>
          <cell r="H346">
            <v>11276.209948284697</v>
          </cell>
          <cell r="I346">
            <v>13635.13674823084</v>
          </cell>
          <cell r="J346">
            <v>-2358.9267999461426</v>
          </cell>
          <cell r="K346">
            <v>6</v>
          </cell>
          <cell r="L346">
            <v>11933.618901805536</v>
          </cell>
          <cell r="M346">
            <v>14430.072371270699</v>
          </cell>
          <cell r="N346">
            <v>-2496.4534694651643</v>
          </cell>
        </row>
        <row r="347">
          <cell r="A347" t="str">
            <v>Jul2</v>
          </cell>
          <cell r="B347" t="str">
            <v>01-Jul-2002</v>
          </cell>
          <cell r="C347">
            <v>8</v>
          </cell>
          <cell r="D347" t="str">
            <v>Generadores y Trans.</v>
          </cell>
          <cell r="E347" t="str">
            <v>SYNERGIA</v>
          </cell>
          <cell r="F347">
            <v>4</v>
          </cell>
          <cell r="G347" t="str">
            <v>ELFEO</v>
          </cell>
          <cell r="H347">
            <v>2620.7324227407489</v>
          </cell>
          <cell r="I347">
            <v>2620.7324227407489</v>
          </cell>
          <cell r="J347">
            <v>0</v>
          </cell>
          <cell r="K347">
            <v>6</v>
          </cell>
          <cell r="L347">
            <v>2773.5224973663289</v>
          </cell>
          <cell r="M347">
            <v>2773.5224973663289</v>
          </cell>
          <cell r="N347">
            <v>0</v>
          </cell>
        </row>
        <row r="348">
          <cell r="A348" t="str">
            <v>Jul2</v>
          </cell>
          <cell r="B348" t="str">
            <v>01-Jul-2002</v>
          </cell>
          <cell r="C348">
            <v>8</v>
          </cell>
          <cell r="D348" t="str">
            <v>Generadores y Trans.</v>
          </cell>
          <cell r="E348" t="str">
            <v>SYNERGIA</v>
          </cell>
          <cell r="F348">
            <v>5</v>
          </cell>
          <cell r="G348" t="str">
            <v>SEPSA</v>
          </cell>
          <cell r="H348">
            <v>2178.4210984545221</v>
          </cell>
          <cell r="I348">
            <v>2178.4210984545221</v>
          </cell>
          <cell r="J348">
            <v>0</v>
          </cell>
          <cell r="K348">
            <v>6</v>
          </cell>
          <cell r="L348">
            <v>2305.4241909147286</v>
          </cell>
          <cell r="M348">
            <v>2305.4241909147286</v>
          </cell>
          <cell r="N348">
            <v>0</v>
          </cell>
        </row>
        <row r="349">
          <cell r="A349" t="str">
            <v>Jul2</v>
          </cell>
          <cell r="B349" t="str">
            <v>01-Jul-2002</v>
          </cell>
          <cell r="C349">
            <v>8</v>
          </cell>
          <cell r="D349" t="str">
            <v>Generadores y Trans.</v>
          </cell>
          <cell r="E349" t="str">
            <v>SYNERGIA</v>
          </cell>
          <cell r="F349">
            <v>6</v>
          </cell>
          <cell r="G349" t="str">
            <v>CESSA</v>
          </cell>
          <cell r="H349">
            <v>-350.52950080468753</v>
          </cell>
          <cell r="I349">
            <v>-350.52950080468753</v>
          </cell>
          <cell r="J349">
            <v>0</v>
          </cell>
          <cell r="K349">
            <v>6</v>
          </cell>
          <cell r="L349">
            <v>-370.96555452832769</v>
          </cell>
          <cell r="M349">
            <v>-370.96555452832769</v>
          </cell>
          <cell r="N349">
            <v>0</v>
          </cell>
        </row>
        <row r="350">
          <cell r="A350" t="str">
            <v>Jul2</v>
          </cell>
          <cell r="B350" t="str">
            <v>01-Jul-2002</v>
          </cell>
          <cell r="C350">
            <v>9</v>
          </cell>
          <cell r="D350" t="str">
            <v>Generadores y Trans.</v>
          </cell>
          <cell r="E350" t="str">
            <v>INGRESO TARIFARIO</v>
          </cell>
          <cell r="F350">
            <v>1</v>
          </cell>
          <cell r="G350" t="str">
            <v>CRE</v>
          </cell>
          <cell r="H350">
            <v>5593.1239543830807</v>
          </cell>
          <cell r="I350">
            <v>11721.40259154597</v>
          </cell>
          <cell r="J350">
            <v>-6128.278637162889</v>
          </cell>
          <cell r="K350">
            <v>6</v>
          </cell>
          <cell r="L350">
            <v>5919.2060141023258</v>
          </cell>
          <cell r="M350">
            <v>12404.766509639465</v>
          </cell>
          <cell r="N350">
            <v>-6485.5604955371391</v>
          </cell>
        </row>
        <row r="351">
          <cell r="A351" t="str">
            <v>Jul2</v>
          </cell>
          <cell r="B351" t="str">
            <v>01-Jul-2002</v>
          </cell>
          <cell r="C351">
            <v>9</v>
          </cell>
          <cell r="D351" t="str">
            <v>Generadores y Trans.</v>
          </cell>
          <cell r="E351" t="str">
            <v>INGRESO TARIFARIO</v>
          </cell>
          <cell r="F351">
            <v>2</v>
          </cell>
          <cell r="G351" t="str">
            <v>ELECTROPAZ</v>
          </cell>
          <cell r="H351">
            <v>17842.953573939278</v>
          </cell>
          <cell r="I351">
            <v>17842.953573939278</v>
          </cell>
          <cell r="J351">
            <v>0</v>
          </cell>
          <cell r="K351">
            <v>6</v>
          </cell>
          <cell r="L351">
            <v>18883.2071246058</v>
          </cell>
          <cell r="M351">
            <v>18883.2071246058</v>
          </cell>
          <cell r="N351">
            <v>0</v>
          </cell>
        </row>
        <row r="352">
          <cell r="A352" t="str">
            <v>Jul2</v>
          </cell>
          <cell r="B352" t="str">
            <v>01-Jul-2002</v>
          </cell>
          <cell r="C352">
            <v>9</v>
          </cell>
          <cell r="D352" t="str">
            <v>Generadores y Trans.</v>
          </cell>
          <cell r="E352" t="str">
            <v>INGRESO TARIFARIO</v>
          </cell>
          <cell r="F352">
            <v>3</v>
          </cell>
          <cell r="G352" t="str">
            <v>ELFEC</v>
          </cell>
          <cell r="H352">
            <v>14488.030730984799</v>
          </cell>
          <cell r="I352">
            <v>17518.854396605013</v>
          </cell>
          <cell r="J352">
            <v>-3030.8236656202134</v>
          </cell>
          <cell r="K352">
            <v>6</v>
          </cell>
          <cell r="L352">
            <v>15332.690520498856</v>
          </cell>
          <cell r="M352">
            <v>18540.212795266965</v>
          </cell>
          <cell r="N352">
            <v>-3207.5222747681096</v>
          </cell>
        </row>
        <row r="353">
          <cell r="A353" t="str">
            <v>Jul2</v>
          </cell>
          <cell r="B353" t="str">
            <v>01-Jul-2002</v>
          </cell>
          <cell r="C353">
            <v>9</v>
          </cell>
          <cell r="D353" t="str">
            <v>Generadores y Trans.</v>
          </cell>
          <cell r="E353" t="str">
            <v>INGRESO TARIFARIO</v>
          </cell>
          <cell r="F353">
            <v>4</v>
          </cell>
          <cell r="G353" t="str">
            <v>ELFEO</v>
          </cell>
          <cell r="H353">
            <v>3367.1997996216787</v>
          </cell>
          <cell r="I353">
            <v>3367.1997996216787</v>
          </cell>
          <cell r="J353">
            <v>0</v>
          </cell>
          <cell r="K353">
            <v>6</v>
          </cell>
          <cell r="L353">
            <v>3563.5093137861959</v>
          </cell>
          <cell r="M353">
            <v>3563.5093137861959</v>
          </cell>
          <cell r="N353">
            <v>0</v>
          </cell>
        </row>
        <row r="354">
          <cell r="A354" t="str">
            <v>Jul2</v>
          </cell>
          <cell r="B354" t="str">
            <v>01-Jul-2002</v>
          </cell>
          <cell r="C354">
            <v>9</v>
          </cell>
          <cell r="D354" t="str">
            <v>Generadores y Trans.</v>
          </cell>
          <cell r="E354" t="str">
            <v>INGRESO TARIFARIO</v>
          </cell>
          <cell r="F354">
            <v>5</v>
          </cell>
          <cell r="G354" t="str">
            <v>SEPSA</v>
          </cell>
          <cell r="H354">
            <v>2798.9042385855673</v>
          </cell>
          <cell r="I354">
            <v>2798.9042385855673</v>
          </cell>
          <cell r="J354">
            <v>0</v>
          </cell>
          <cell r="K354">
            <v>6</v>
          </cell>
          <cell r="L354">
            <v>2962.081823512804</v>
          </cell>
          <cell r="M354">
            <v>2962.081823512804</v>
          </cell>
          <cell r="N354">
            <v>0</v>
          </cell>
        </row>
        <row r="355">
          <cell r="A355" t="str">
            <v>Jul2</v>
          </cell>
          <cell r="B355" t="str">
            <v>01-Jul-2002</v>
          </cell>
          <cell r="C355">
            <v>9</v>
          </cell>
          <cell r="D355" t="str">
            <v>Generadores y Trans.</v>
          </cell>
          <cell r="E355" t="str">
            <v>INGRESO TARIFARIO</v>
          </cell>
          <cell r="F355">
            <v>6</v>
          </cell>
          <cell r="G355" t="str">
            <v>CESSA</v>
          </cell>
          <cell r="H355">
            <v>-450.37137505120654</v>
          </cell>
          <cell r="I355">
            <v>-450.37137505120654</v>
          </cell>
          <cell r="J355">
            <v>0</v>
          </cell>
          <cell r="K355">
            <v>6</v>
          </cell>
          <cell r="L355">
            <v>-476.6282624030772</v>
          </cell>
          <cell r="M355">
            <v>-476.6282624030772</v>
          </cell>
          <cell r="N355">
            <v>0</v>
          </cell>
        </row>
        <row r="356">
          <cell r="A356" t="str">
            <v>Jul2</v>
          </cell>
          <cell r="B356" t="str">
            <v>01-Jul-2002</v>
          </cell>
          <cell r="C356">
            <v>10</v>
          </cell>
          <cell r="D356" t="str">
            <v>Distribuidores</v>
          </cell>
          <cell r="E356" t="str">
            <v>CRE</v>
          </cell>
          <cell r="F356">
            <v>1</v>
          </cell>
          <cell r="G356" t="str">
            <v>CRE</v>
          </cell>
          <cell r="H356">
            <v>93261.908815909163</v>
          </cell>
          <cell r="I356">
            <v>195447.193483109</v>
          </cell>
          <cell r="J356">
            <v>-102185.28466719984</v>
          </cell>
          <cell r="K356">
            <v>6</v>
          </cell>
          <cell r="L356">
            <v>98699.127008831259</v>
          </cell>
          <cell r="M356">
            <v>206841.86736073229</v>
          </cell>
          <cell r="N356">
            <v>-108142.74035190103</v>
          </cell>
        </row>
        <row r="357">
          <cell r="A357" t="str">
            <v>Jul2</v>
          </cell>
          <cell r="B357" t="str">
            <v>01-Jul-2002</v>
          </cell>
          <cell r="C357">
            <v>11</v>
          </cell>
          <cell r="D357" t="str">
            <v>Distribuidores</v>
          </cell>
          <cell r="E357" t="str">
            <v>ELECTROPAZ</v>
          </cell>
          <cell r="F357">
            <v>2</v>
          </cell>
          <cell r="G357" t="str">
            <v>ELECTROPAZ</v>
          </cell>
          <cell r="H357">
            <v>297520.29863653751</v>
          </cell>
          <cell r="I357">
            <v>297520.29863653751</v>
          </cell>
          <cell r="J357">
            <v>0</v>
          </cell>
          <cell r="K357">
            <v>6</v>
          </cell>
          <cell r="L357">
            <v>314865.8880743793</v>
          </cell>
          <cell r="M357">
            <v>314865.8880743793</v>
          </cell>
          <cell r="N357">
            <v>0</v>
          </cell>
        </row>
        <row r="358">
          <cell r="A358" t="str">
            <v>Jul2</v>
          </cell>
          <cell r="B358" t="str">
            <v>01-Jul-2002</v>
          </cell>
          <cell r="C358">
            <v>12</v>
          </cell>
          <cell r="D358" t="str">
            <v>Distribuidores</v>
          </cell>
          <cell r="E358" t="str">
            <v>ELFEC</v>
          </cell>
          <cell r="F358">
            <v>3</v>
          </cell>
          <cell r="G358" t="str">
            <v>ELFEC</v>
          </cell>
          <cell r="H358">
            <v>241579.01952026898</v>
          </cell>
          <cell r="I358">
            <v>292116.14379026904</v>
          </cell>
          <cell r="J358">
            <v>-50537.124270000058</v>
          </cell>
          <cell r="K358">
            <v>6</v>
          </cell>
          <cell r="L358">
            <v>255663.20304858018</v>
          </cell>
          <cell r="M358">
            <v>309146.66816649493</v>
          </cell>
          <cell r="N358">
            <v>-53483.465117914755</v>
          </cell>
        </row>
        <row r="359">
          <cell r="A359" t="str">
            <v>Jul2</v>
          </cell>
          <cell r="B359" t="str">
            <v>01-Jul-2002</v>
          </cell>
          <cell r="C359">
            <v>13</v>
          </cell>
          <cell r="D359" t="str">
            <v>Distribuidores</v>
          </cell>
          <cell r="E359" t="str">
            <v>ELFEO</v>
          </cell>
          <cell r="F359">
            <v>4</v>
          </cell>
          <cell r="G359" t="str">
            <v>ELFEO</v>
          </cell>
          <cell r="H359">
            <v>56145.989832957719</v>
          </cell>
          <cell r="I359">
            <v>56145.989832957719</v>
          </cell>
          <cell r="J359">
            <v>0</v>
          </cell>
          <cell r="K359">
            <v>6</v>
          </cell>
          <cell r="L359">
            <v>59419.330484626866</v>
          </cell>
          <cell r="M359">
            <v>59419.330484626866</v>
          </cell>
          <cell r="N359">
            <v>0</v>
          </cell>
        </row>
        <row r="360">
          <cell r="A360" t="str">
            <v>Jul2</v>
          </cell>
          <cell r="B360" t="str">
            <v>01-Jul-2002</v>
          </cell>
          <cell r="C360">
            <v>14</v>
          </cell>
          <cell r="D360" t="str">
            <v>Distribuidores</v>
          </cell>
          <cell r="E360" t="str">
            <v>SEPSA</v>
          </cell>
          <cell r="F360">
            <v>5</v>
          </cell>
          <cell r="G360" t="str">
            <v>SEPSA</v>
          </cell>
          <cell r="H360">
            <v>46670.010178993165</v>
          </cell>
          <cell r="I360">
            <v>46670.010178993165</v>
          </cell>
          <cell r="J360">
            <v>0</v>
          </cell>
          <cell r="K360">
            <v>6</v>
          </cell>
          <cell r="L360">
            <v>49390.896247387616</v>
          </cell>
          <cell r="M360">
            <v>49390.896247387616</v>
          </cell>
          <cell r="N360">
            <v>0</v>
          </cell>
        </row>
        <row r="361">
          <cell r="A361" t="str">
            <v>Jul2</v>
          </cell>
          <cell r="B361" t="str">
            <v>01-Jul-2002</v>
          </cell>
          <cell r="C361">
            <v>15</v>
          </cell>
          <cell r="D361" t="str">
            <v>Distribuidores</v>
          </cell>
          <cell r="E361" t="str">
            <v>CESSA</v>
          </cell>
          <cell r="F361">
            <v>6</v>
          </cell>
          <cell r="G361" t="str">
            <v>CESSA</v>
          </cell>
          <cell r="H361">
            <v>-7509.6662358798239</v>
          </cell>
          <cell r="I361">
            <v>-7509.6662358798239</v>
          </cell>
          <cell r="J361">
            <v>0</v>
          </cell>
          <cell r="K361">
            <v>6</v>
          </cell>
          <cell r="L361">
            <v>-7947.4837156946187</v>
          </cell>
          <cell r="M361">
            <v>-7947.4837156946187</v>
          </cell>
          <cell r="N361">
            <v>0</v>
          </cell>
        </row>
        <row r="362">
          <cell r="A362" t="str">
            <v>Ago2</v>
          </cell>
          <cell r="B362" t="str">
            <v>01-Ago-2002</v>
          </cell>
          <cell r="C362">
            <v>1</v>
          </cell>
          <cell r="D362" t="str">
            <v>Generadores y Trans.</v>
          </cell>
          <cell r="E362" t="str">
            <v>CORANI</v>
          </cell>
          <cell r="F362">
            <v>1</v>
          </cell>
          <cell r="G362" t="str">
            <v>CRE</v>
          </cell>
          <cell r="H362">
            <v>-29823.094089959355</v>
          </cell>
          <cell r="I362">
            <v>351821.78122760879</v>
          </cell>
          <cell r="J362">
            <v>-381644.87531756813</v>
          </cell>
          <cell r="K362">
            <v>5</v>
          </cell>
          <cell r="L362">
            <v>-31265.127791716186</v>
          </cell>
          <cell r="M362">
            <v>368833.39189456298</v>
          </cell>
          <cell r="N362">
            <v>-400098.51968627918</v>
          </cell>
        </row>
        <row r="363">
          <cell r="A363" t="str">
            <v>Ago2</v>
          </cell>
          <cell r="B363" t="str">
            <v>01-Ago-2002</v>
          </cell>
          <cell r="C363">
            <v>1</v>
          </cell>
          <cell r="D363" t="str">
            <v>Generadores y Trans.</v>
          </cell>
          <cell r="E363" t="str">
            <v>CORANI</v>
          </cell>
          <cell r="F363">
            <v>2</v>
          </cell>
          <cell r="G363" t="str">
            <v>ELECTROPAZ</v>
          </cell>
          <cell r="H363">
            <v>325532.87510376284</v>
          </cell>
          <cell r="I363">
            <v>325532.87510376284</v>
          </cell>
          <cell r="J363">
            <v>0</v>
          </cell>
          <cell r="K363">
            <v>5</v>
          </cell>
          <cell r="L363">
            <v>341273.34037921083</v>
          </cell>
          <cell r="M363">
            <v>341273.34037921083</v>
          </cell>
          <cell r="N363">
            <v>0</v>
          </cell>
        </row>
        <row r="364">
          <cell r="A364" t="str">
            <v>Ago2</v>
          </cell>
          <cell r="B364" t="str">
            <v>01-Ago-2002</v>
          </cell>
          <cell r="C364">
            <v>1</v>
          </cell>
          <cell r="D364" t="str">
            <v>Generadores y Trans.</v>
          </cell>
          <cell r="E364" t="str">
            <v>CORANI</v>
          </cell>
          <cell r="F364">
            <v>3</v>
          </cell>
          <cell r="G364" t="str">
            <v>ELFEC</v>
          </cell>
          <cell r="H364">
            <v>212215.16487888806</v>
          </cell>
          <cell r="I364">
            <v>392445.33972798678</v>
          </cell>
          <cell r="J364">
            <v>-180230.17484909872</v>
          </cell>
          <cell r="K364">
            <v>5</v>
          </cell>
          <cell r="L364">
            <v>222476.38790478022</v>
          </cell>
          <cell r="M364">
            <v>411421.21809520479</v>
          </cell>
          <cell r="N364">
            <v>-188944.83019042455</v>
          </cell>
        </row>
        <row r="365">
          <cell r="A365" t="str">
            <v>Ago2</v>
          </cell>
          <cell r="B365" t="str">
            <v>01-Ago-2002</v>
          </cell>
          <cell r="C365">
            <v>1</v>
          </cell>
          <cell r="D365" t="str">
            <v>Generadores y Trans.</v>
          </cell>
          <cell r="E365" t="str">
            <v>CORANI</v>
          </cell>
          <cell r="F365">
            <v>4</v>
          </cell>
          <cell r="G365" t="str">
            <v>ELFEO</v>
          </cell>
          <cell r="H365">
            <v>76997.939635245959</v>
          </cell>
          <cell r="I365">
            <v>76997.939635245959</v>
          </cell>
          <cell r="J365">
            <v>0</v>
          </cell>
          <cell r="K365">
            <v>5</v>
          </cell>
          <cell r="L365">
            <v>80721.014899835791</v>
          </cell>
          <cell r="M365">
            <v>80721.014899835791</v>
          </cell>
          <cell r="N365">
            <v>0</v>
          </cell>
        </row>
        <row r="366">
          <cell r="A366" t="str">
            <v>Ago2</v>
          </cell>
          <cell r="B366" t="str">
            <v>01-Ago-2002</v>
          </cell>
          <cell r="C366">
            <v>1</v>
          </cell>
          <cell r="D366" t="str">
            <v>Generadores y Trans.</v>
          </cell>
          <cell r="E366" t="str">
            <v>CORANI</v>
          </cell>
          <cell r="F366">
            <v>5</v>
          </cell>
          <cell r="G366" t="str">
            <v>SEPSA</v>
          </cell>
          <cell r="H366">
            <v>62705.741382721615</v>
          </cell>
          <cell r="I366">
            <v>62705.741382721615</v>
          </cell>
          <cell r="J366">
            <v>0</v>
          </cell>
          <cell r="K366">
            <v>5</v>
          </cell>
          <cell r="L366">
            <v>65737.747119442807</v>
          </cell>
          <cell r="M366">
            <v>65737.747119442807</v>
          </cell>
          <cell r="N366">
            <v>0</v>
          </cell>
        </row>
        <row r="367">
          <cell r="A367" t="str">
            <v>Ago2</v>
          </cell>
          <cell r="B367" t="str">
            <v>01-Ago-2002</v>
          </cell>
          <cell r="C367">
            <v>1</v>
          </cell>
          <cell r="D367" t="str">
            <v>Generadores y Trans.</v>
          </cell>
          <cell r="E367" t="str">
            <v>CORANI</v>
          </cell>
          <cell r="F367">
            <v>6</v>
          </cell>
          <cell r="G367" t="str">
            <v>CESSA</v>
          </cell>
          <cell r="H367">
            <v>-3908.2832940294452</v>
          </cell>
          <cell r="I367">
            <v>-3908.2832940294452</v>
          </cell>
          <cell r="J367">
            <v>0</v>
          </cell>
          <cell r="K367">
            <v>5</v>
          </cell>
          <cell r="L367">
            <v>-4097.2602059824248</v>
          </cell>
          <cell r="M367">
            <v>-4097.2602059824248</v>
          </cell>
          <cell r="N367">
            <v>0</v>
          </cell>
        </row>
        <row r="368">
          <cell r="A368" t="str">
            <v>Ago2</v>
          </cell>
          <cell r="B368" t="str">
            <v>01-Ago-2002</v>
          </cell>
          <cell r="C368">
            <v>2</v>
          </cell>
          <cell r="D368" t="str">
            <v>Generadores y Trans.</v>
          </cell>
          <cell r="E368" t="str">
            <v>GUARACACHI</v>
          </cell>
          <cell r="F368">
            <v>1</v>
          </cell>
          <cell r="G368" t="str">
            <v>CRE</v>
          </cell>
          <cell r="H368">
            <v>-38570.451423314335</v>
          </cell>
          <cell r="I368">
            <v>455013.98619374115</v>
          </cell>
          <cell r="J368">
            <v>-493584.43761705549</v>
          </cell>
          <cell r="K368">
            <v>5</v>
          </cell>
          <cell r="L368">
            <v>-40435.445400016433</v>
          </cell>
          <cell r="M368">
            <v>477015.24135804013</v>
          </cell>
          <cell r="N368">
            <v>-517450.68675805657</v>
          </cell>
        </row>
        <row r="369">
          <cell r="A369" t="str">
            <v>Ago2</v>
          </cell>
          <cell r="B369" t="str">
            <v>01-Ago-2002</v>
          </cell>
          <cell r="C369">
            <v>2</v>
          </cell>
          <cell r="D369" t="str">
            <v>Generadores y Trans.</v>
          </cell>
          <cell r="E369" t="str">
            <v>GUARACACHI</v>
          </cell>
          <cell r="F369">
            <v>2</v>
          </cell>
          <cell r="G369" t="str">
            <v>ELECTROPAZ</v>
          </cell>
          <cell r="H369">
            <v>421014.32896289567</v>
          </cell>
          <cell r="I369">
            <v>421014.32896289567</v>
          </cell>
          <cell r="J369">
            <v>0</v>
          </cell>
          <cell r="K369">
            <v>5</v>
          </cell>
          <cell r="L369">
            <v>441371.60139934061</v>
          </cell>
          <cell r="M369">
            <v>441371.60139934061</v>
          </cell>
          <cell r="N369">
            <v>0</v>
          </cell>
        </row>
        <row r="370">
          <cell r="A370" t="str">
            <v>Ago2</v>
          </cell>
          <cell r="B370" t="str">
            <v>01-Ago-2002</v>
          </cell>
          <cell r="C370">
            <v>2</v>
          </cell>
          <cell r="D370" t="str">
            <v>Generadores y Trans.</v>
          </cell>
          <cell r="E370" t="str">
            <v>GUARACACHI</v>
          </cell>
          <cell r="F370">
            <v>3</v>
          </cell>
          <cell r="G370" t="str">
            <v>ELFEC</v>
          </cell>
          <cell r="H370">
            <v>274459.60783148737</v>
          </cell>
          <cell r="I370">
            <v>507552.76654478861</v>
          </cell>
          <cell r="J370">
            <v>-233093.15871330124</v>
          </cell>
          <cell r="K370">
            <v>5</v>
          </cell>
          <cell r="L370">
            <v>287730.5314677179</v>
          </cell>
          <cell r="M370">
            <v>532094.42518589913</v>
          </cell>
          <cell r="N370">
            <v>-244363.89371818124</v>
          </cell>
        </row>
        <row r="371">
          <cell r="A371" t="str">
            <v>Ago2</v>
          </cell>
          <cell r="B371" t="str">
            <v>01-Ago-2002</v>
          </cell>
          <cell r="C371">
            <v>2</v>
          </cell>
          <cell r="D371" t="str">
            <v>Generadores y Trans.</v>
          </cell>
          <cell r="E371" t="str">
            <v>GUARACACHI</v>
          </cell>
          <cell r="F371">
            <v>4</v>
          </cell>
          <cell r="G371" t="str">
            <v>ELFEO</v>
          </cell>
          <cell r="H371">
            <v>99582.064873557581</v>
          </cell>
          <cell r="I371">
            <v>99582.064873557581</v>
          </cell>
          <cell r="J371">
            <v>0</v>
          </cell>
          <cell r="K371">
            <v>5</v>
          </cell>
          <cell r="L371">
            <v>104397.14855350854</v>
          </cell>
          <cell r="M371">
            <v>104397.14855350854</v>
          </cell>
          <cell r="N371">
            <v>0</v>
          </cell>
        </row>
        <row r="372">
          <cell r="A372" t="str">
            <v>Ago2</v>
          </cell>
          <cell r="B372" t="str">
            <v>01-Ago-2002</v>
          </cell>
          <cell r="C372">
            <v>2</v>
          </cell>
          <cell r="D372" t="str">
            <v>Generadores y Trans.</v>
          </cell>
          <cell r="E372" t="str">
            <v>GUARACACHI</v>
          </cell>
          <cell r="F372">
            <v>5</v>
          </cell>
          <cell r="G372" t="str">
            <v>SEPSA</v>
          </cell>
          <cell r="H372">
            <v>81097.84801904409</v>
          </cell>
          <cell r="I372">
            <v>81097.84801904409</v>
          </cell>
          <cell r="J372">
            <v>0</v>
          </cell>
          <cell r="K372">
            <v>5</v>
          </cell>
          <cell r="L372">
            <v>85019.165828345023</v>
          </cell>
          <cell r="M372">
            <v>85019.165828345023</v>
          </cell>
          <cell r="N372">
            <v>0</v>
          </cell>
        </row>
        <row r="373">
          <cell r="A373" t="str">
            <v>Ago2</v>
          </cell>
          <cell r="B373" t="str">
            <v>01-Ago-2002</v>
          </cell>
          <cell r="C373">
            <v>2</v>
          </cell>
          <cell r="D373" t="str">
            <v>Generadores y Trans.</v>
          </cell>
          <cell r="E373" t="str">
            <v>GUARACACHI</v>
          </cell>
          <cell r="F373">
            <v>6</v>
          </cell>
          <cell r="G373" t="str">
            <v>CESSA</v>
          </cell>
          <cell r="H373">
            <v>-5054.6147387056408</v>
          </cell>
          <cell r="I373">
            <v>-5054.6147387056408</v>
          </cell>
          <cell r="J373">
            <v>0</v>
          </cell>
          <cell r="K373">
            <v>5</v>
          </cell>
          <cell r="L373">
            <v>-5299.0201240296383</v>
          </cell>
          <cell r="M373">
            <v>-5299.0201240296383</v>
          </cell>
          <cell r="N373">
            <v>0</v>
          </cell>
        </row>
        <row r="374">
          <cell r="A374" t="str">
            <v>Ago2</v>
          </cell>
          <cell r="B374" t="str">
            <v>01-Ago-2002</v>
          </cell>
          <cell r="C374">
            <v>3</v>
          </cell>
          <cell r="D374" t="str">
            <v>Generadores y Trans.</v>
          </cell>
          <cell r="E374" t="str">
            <v>VALLE HERMOSO</v>
          </cell>
          <cell r="F374">
            <v>1</v>
          </cell>
          <cell r="G374" t="str">
            <v>CRE</v>
          </cell>
          <cell r="H374">
            <v>-11590.225257208778</v>
          </cell>
          <cell r="I374">
            <v>136729.39777879266</v>
          </cell>
          <cell r="J374">
            <v>-148319.62303600143</v>
          </cell>
          <cell r="K374">
            <v>5</v>
          </cell>
          <cell r="L374">
            <v>-12150.646499264789</v>
          </cell>
          <cell r="M374">
            <v>143340.6634986804</v>
          </cell>
          <cell r="N374">
            <v>-155491.30999794518</v>
          </cell>
        </row>
        <row r="375">
          <cell r="A375" t="str">
            <v>Ago2</v>
          </cell>
          <cell r="B375" t="str">
            <v>01-Ago-2002</v>
          </cell>
          <cell r="C375">
            <v>3</v>
          </cell>
          <cell r="D375" t="str">
            <v>Generadores y Trans.</v>
          </cell>
          <cell r="E375" t="str">
            <v>VALLE HERMOSO</v>
          </cell>
          <cell r="F375">
            <v>2</v>
          </cell>
          <cell r="G375" t="str">
            <v>ELECTROPAZ</v>
          </cell>
          <cell r="H375">
            <v>126512.67302106296</v>
          </cell>
          <cell r="I375">
            <v>126512.67302106296</v>
          </cell>
          <cell r="J375">
            <v>0</v>
          </cell>
          <cell r="K375">
            <v>5</v>
          </cell>
          <cell r="L375">
            <v>132629.93025954434</v>
          </cell>
          <cell r="M375">
            <v>132629.93025954434</v>
          </cell>
          <cell r="N375">
            <v>0</v>
          </cell>
        </row>
        <row r="376">
          <cell r="A376" t="str">
            <v>Ago2</v>
          </cell>
          <cell r="B376" t="str">
            <v>01-Ago-2002</v>
          </cell>
          <cell r="C376">
            <v>3</v>
          </cell>
          <cell r="D376" t="str">
            <v>Generadores y Trans.</v>
          </cell>
          <cell r="E376" t="str">
            <v>VALLE HERMOSO</v>
          </cell>
          <cell r="F376">
            <v>3</v>
          </cell>
          <cell r="G376" t="str">
            <v>ELFEC</v>
          </cell>
          <cell r="H376">
            <v>82473.721758135856</v>
          </cell>
          <cell r="I376">
            <v>152517.03511610357</v>
          </cell>
          <cell r="J376">
            <v>-70043.313357967709</v>
          </cell>
          <cell r="K376">
            <v>5</v>
          </cell>
          <cell r="L376">
            <v>86461.567081153102</v>
          </cell>
          <cell r="M376">
            <v>159891.67921124786</v>
          </cell>
          <cell r="N376">
            <v>-73430.112130094756</v>
          </cell>
        </row>
        <row r="377">
          <cell r="A377" t="str">
            <v>Ago2</v>
          </cell>
          <cell r="B377" t="str">
            <v>01-Ago-2002</v>
          </cell>
          <cell r="C377">
            <v>3</v>
          </cell>
          <cell r="D377" t="str">
            <v>Generadores y Trans.</v>
          </cell>
          <cell r="E377" t="str">
            <v>VALLE HERMOSO</v>
          </cell>
          <cell r="F377">
            <v>4</v>
          </cell>
          <cell r="G377" t="str">
            <v>ELFEO</v>
          </cell>
          <cell r="H377">
            <v>29923.9060179849</v>
          </cell>
          <cell r="I377">
            <v>29923.9060179849</v>
          </cell>
          <cell r="J377">
            <v>0</v>
          </cell>
          <cell r="K377">
            <v>5</v>
          </cell>
          <cell r="L377">
            <v>31370.81427089707</v>
          </cell>
          <cell r="M377">
            <v>31370.81427089707</v>
          </cell>
          <cell r="N377">
            <v>0</v>
          </cell>
        </row>
        <row r="378">
          <cell r="A378" t="str">
            <v>Ago2</v>
          </cell>
          <cell r="B378" t="str">
            <v>01-Ago-2002</v>
          </cell>
          <cell r="C378">
            <v>3</v>
          </cell>
          <cell r="D378" t="str">
            <v>Generadores y Trans.</v>
          </cell>
          <cell r="E378" t="str">
            <v>VALLE HERMOSO</v>
          </cell>
          <cell r="F378">
            <v>5</v>
          </cell>
          <cell r="G378" t="str">
            <v>SEPSA</v>
          </cell>
          <cell r="H378">
            <v>24369.492493091358</v>
          </cell>
          <cell r="I378">
            <v>24369.492493091358</v>
          </cell>
          <cell r="J378">
            <v>0</v>
          </cell>
          <cell r="K378">
            <v>5</v>
          </cell>
          <cell r="L378">
            <v>25547.828629635256</v>
          </cell>
          <cell r="M378">
            <v>25547.828629635256</v>
          </cell>
          <cell r="N378">
            <v>0</v>
          </cell>
        </row>
        <row r="379">
          <cell r="A379" t="str">
            <v>Ago2</v>
          </cell>
          <cell r="B379" t="str">
            <v>01-Ago-2002</v>
          </cell>
          <cell r="C379">
            <v>3</v>
          </cell>
          <cell r="D379" t="str">
            <v>Generadores y Trans.</v>
          </cell>
          <cell r="E379" t="str">
            <v>VALLE HERMOSO</v>
          </cell>
          <cell r="F379">
            <v>6</v>
          </cell>
          <cell r="G379" t="str">
            <v>CESSA</v>
          </cell>
          <cell r="H379">
            <v>-1518.8861226185716</v>
          </cell>
          <cell r="I379">
            <v>-1518.8861226185716</v>
          </cell>
          <cell r="J379">
            <v>0</v>
          </cell>
          <cell r="K379">
            <v>5</v>
          </cell>
          <cell r="L379">
            <v>-1592.3287027660201</v>
          </cell>
          <cell r="M379">
            <v>-1592.3287027660201</v>
          </cell>
          <cell r="N379">
            <v>0</v>
          </cell>
        </row>
        <row r="380">
          <cell r="A380" t="str">
            <v>Ago2</v>
          </cell>
          <cell r="B380" t="str">
            <v>01-Ago-2002</v>
          </cell>
          <cell r="C380">
            <v>4</v>
          </cell>
          <cell r="D380" t="str">
            <v>Generadores y Trans.</v>
          </cell>
          <cell r="E380" t="str">
            <v>COBEE</v>
          </cell>
          <cell r="F380">
            <v>1</v>
          </cell>
          <cell r="G380" t="str">
            <v>CRE</v>
          </cell>
          <cell r="H380">
            <v>0</v>
          </cell>
          <cell r="I380">
            <v>0</v>
          </cell>
          <cell r="J380">
            <v>0</v>
          </cell>
          <cell r="K380">
            <v>5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Ago2</v>
          </cell>
          <cell r="B381" t="str">
            <v>01-Ago-2002</v>
          </cell>
          <cell r="C381">
            <v>4</v>
          </cell>
          <cell r="D381" t="str">
            <v>Generadores y Trans.</v>
          </cell>
          <cell r="E381" t="str">
            <v>COBEE</v>
          </cell>
          <cell r="F381">
            <v>2</v>
          </cell>
          <cell r="G381" t="str">
            <v>ELECTROPAZ</v>
          </cell>
          <cell r="H381">
            <v>0</v>
          </cell>
          <cell r="I381">
            <v>0</v>
          </cell>
          <cell r="J381">
            <v>0</v>
          </cell>
          <cell r="K381">
            <v>5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Ago2</v>
          </cell>
          <cell r="B382" t="str">
            <v>01-Ago-2002</v>
          </cell>
          <cell r="C382">
            <v>4</v>
          </cell>
          <cell r="D382" t="str">
            <v>Generadores y Trans.</v>
          </cell>
          <cell r="E382" t="str">
            <v>COBEE</v>
          </cell>
          <cell r="F382">
            <v>3</v>
          </cell>
          <cell r="G382" t="str">
            <v>ELFEC</v>
          </cell>
          <cell r="H382">
            <v>0</v>
          </cell>
          <cell r="I382">
            <v>0</v>
          </cell>
          <cell r="J382">
            <v>0</v>
          </cell>
          <cell r="K382">
            <v>5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Ago2</v>
          </cell>
          <cell r="B383" t="str">
            <v>01-Ago-2002</v>
          </cell>
          <cell r="C383">
            <v>4</v>
          </cell>
          <cell r="D383" t="str">
            <v>Generadores y Trans.</v>
          </cell>
          <cell r="E383" t="str">
            <v>COBEE</v>
          </cell>
          <cell r="F383">
            <v>4</v>
          </cell>
          <cell r="G383" t="str">
            <v>ELFEO</v>
          </cell>
          <cell r="H383">
            <v>0</v>
          </cell>
          <cell r="I383">
            <v>0</v>
          </cell>
          <cell r="J383">
            <v>0</v>
          </cell>
          <cell r="K383">
            <v>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Ago2</v>
          </cell>
          <cell r="B384" t="str">
            <v>01-Ago-2002</v>
          </cell>
          <cell r="C384">
            <v>4</v>
          </cell>
          <cell r="D384" t="str">
            <v>Generadores y Trans.</v>
          </cell>
          <cell r="E384" t="str">
            <v>COBEE</v>
          </cell>
          <cell r="F384">
            <v>5</v>
          </cell>
          <cell r="G384" t="str">
            <v>SEPSA</v>
          </cell>
          <cell r="H384">
            <v>0</v>
          </cell>
          <cell r="I384">
            <v>0</v>
          </cell>
          <cell r="J384">
            <v>0</v>
          </cell>
          <cell r="K384">
            <v>5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Ago2</v>
          </cell>
          <cell r="B385" t="str">
            <v>01-Ago-2002</v>
          </cell>
          <cell r="C385">
            <v>4</v>
          </cell>
          <cell r="D385" t="str">
            <v>Generadores y Trans.</v>
          </cell>
          <cell r="E385" t="str">
            <v>COBEE</v>
          </cell>
          <cell r="F385">
            <v>6</v>
          </cell>
          <cell r="G385" t="str">
            <v>CESSA</v>
          </cell>
          <cell r="H385">
            <v>0</v>
          </cell>
          <cell r="I385">
            <v>0</v>
          </cell>
          <cell r="J385">
            <v>0</v>
          </cell>
          <cell r="K385">
            <v>5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Ago2</v>
          </cell>
          <cell r="B386" t="str">
            <v>01-Ago-2002</v>
          </cell>
          <cell r="C386">
            <v>5</v>
          </cell>
          <cell r="D386" t="str">
            <v>Generadores y Trans.</v>
          </cell>
          <cell r="E386" t="str">
            <v>CECBB</v>
          </cell>
          <cell r="F386">
            <v>1</v>
          </cell>
          <cell r="G386" t="str">
            <v>CRE</v>
          </cell>
          <cell r="H386">
            <v>-17809.659714670757</v>
          </cell>
          <cell r="I386">
            <v>210099.80335952435</v>
          </cell>
          <cell r="J386">
            <v>-227909.46307419511</v>
          </cell>
          <cell r="K386">
            <v>5</v>
          </cell>
          <cell r="L386">
            <v>-18670.808777471142</v>
          </cell>
          <cell r="M386">
            <v>220258.74247774683</v>
          </cell>
          <cell r="N386">
            <v>-238929.55125521796</v>
          </cell>
        </row>
        <row r="387">
          <cell r="A387" t="str">
            <v>Ago2</v>
          </cell>
          <cell r="B387" t="str">
            <v>01-Ago-2002</v>
          </cell>
          <cell r="C387">
            <v>5</v>
          </cell>
          <cell r="D387" t="str">
            <v>Generadores y Trans.</v>
          </cell>
          <cell r="E387" t="str">
            <v>CECBB</v>
          </cell>
          <cell r="F387">
            <v>2</v>
          </cell>
          <cell r="G387" t="str">
            <v>ELECTROPAZ</v>
          </cell>
          <cell r="H387">
            <v>194400.67868371648</v>
          </cell>
          <cell r="I387">
            <v>194400.67868371648</v>
          </cell>
          <cell r="J387">
            <v>0</v>
          </cell>
          <cell r="K387">
            <v>5</v>
          </cell>
          <cell r="L387">
            <v>203800.51927237964</v>
          </cell>
          <cell r="M387">
            <v>203800.51927237964</v>
          </cell>
          <cell r="N387">
            <v>0</v>
          </cell>
        </row>
        <row r="388">
          <cell r="A388" t="str">
            <v>Ago2</v>
          </cell>
          <cell r="B388" t="str">
            <v>01-Ago-2002</v>
          </cell>
          <cell r="C388">
            <v>5</v>
          </cell>
          <cell r="D388" t="str">
            <v>Generadores y Trans.</v>
          </cell>
          <cell r="E388" t="str">
            <v>CECBB</v>
          </cell>
          <cell r="F388">
            <v>3</v>
          </cell>
          <cell r="G388" t="str">
            <v>ELFEC</v>
          </cell>
          <cell r="H388">
            <v>126729.9717925041</v>
          </cell>
          <cell r="I388">
            <v>234359.24978411023</v>
          </cell>
          <cell r="J388">
            <v>-107629.27799160613</v>
          </cell>
          <cell r="K388">
            <v>5</v>
          </cell>
          <cell r="L388">
            <v>132857.73606123604</v>
          </cell>
          <cell r="M388">
            <v>245691.20399005947</v>
          </cell>
          <cell r="N388">
            <v>-112833.46792882342</v>
          </cell>
        </row>
        <row r="389">
          <cell r="A389" t="str">
            <v>Ago2</v>
          </cell>
          <cell r="B389" t="str">
            <v>01-Ago-2002</v>
          </cell>
          <cell r="C389">
            <v>5</v>
          </cell>
          <cell r="D389" t="str">
            <v>Generadores y Trans.</v>
          </cell>
          <cell r="E389" t="str">
            <v>CECBB</v>
          </cell>
          <cell r="F389">
            <v>4</v>
          </cell>
          <cell r="G389" t="str">
            <v>ELFEO</v>
          </cell>
          <cell r="H389">
            <v>45981.382733060338</v>
          </cell>
          <cell r="I389">
            <v>45981.382733060338</v>
          </cell>
          <cell r="J389">
            <v>0</v>
          </cell>
          <cell r="K389">
            <v>5</v>
          </cell>
          <cell r="L389">
            <v>48204.716883247536</v>
          </cell>
          <cell r="M389">
            <v>48204.716883247536</v>
          </cell>
          <cell r="N389">
            <v>0</v>
          </cell>
        </row>
        <row r="390">
          <cell r="A390" t="str">
            <v>Ago2</v>
          </cell>
          <cell r="B390" t="str">
            <v>01-Ago-2002</v>
          </cell>
          <cell r="C390">
            <v>5</v>
          </cell>
          <cell r="D390" t="str">
            <v>Generadores y Trans.</v>
          </cell>
          <cell r="E390" t="str">
            <v>CECBB</v>
          </cell>
          <cell r="F390">
            <v>5</v>
          </cell>
          <cell r="G390" t="str">
            <v>SEPSA</v>
          </cell>
          <cell r="H390">
            <v>37446.413601947708</v>
          </cell>
          <cell r="I390">
            <v>37446.413601947708</v>
          </cell>
          <cell r="J390">
            <v>0</v>
          </cell>
          <cell r="K390">
            <v>5</v>
          </cell>
          <cell r="L390">
            <v>39257.05706707744</v>
          </cell>
          <cell r="M390">
            <v>39257.05706707744</v>
          </cell>
          <cell r="N390">
            <v>0</v>
          </cell>
        </row>
        <row r="391">
          <cell r="A391" t="str">
            <v>Ago2</v>
          </cell>
          <cell r="B391" t="str">
            <v>01-Ago-2002</v>
          </cell>
          <cell r="C391">
            <v>5</v>
          </cell>
          <cell r="D391" t="str">
            <v>Generadores y Trans.</v>
          </cell>
          <cell r="E391" t="str">
            <v>CECBB</v>
          </cell>
          <cell r="F391">
            <v>6</v>
          </cell>
          <cell r="G391" t="str">
            <v>CESSA</v>
          </cell>
          <cell r="H391">
            <v>-2333.9360874239792</v>
          </cell>
          <cell r="I391">
            <v>-2333.9360874239792</v>
          </cell>
          <cell r="J391">
            <v>0</v>
          </cell>
          <cell r="K391">
            <v>5</v>
          </cell>
          <cell r="L391">
            <v>-2446.7887138369097</v>
          </cell>
          <cell r="M391">
            <v>-2446.7887138369097</v>
          </cell>
          <cell r="N391">
            <v>0</v>
          </cell>
        </row>
        <row r="392">
          <cell r="A392" t="str">
            <v>Ago2</v>
          </cell>
          <cell r="B392" t="str">
            <v>01-Ago-2002</v>
          </cell>
          <cell r="C392">
            <v>6</v>
          </cell>
          <cell r="D392" t="str">
            <v>Generadores y Trans.</v>
          </cell>
          <cell r="E392" t="str">
            <v>RÍO ELÉCTRICO</v>
          </cell>
          <cell r="F392">
            <v>1</v>
          </cell>
          <cell r="G392" t="str">
            <v>CRE</v>
          </cell>
          <cell r="H392">
            <v>-1784.6590578609664</v>
          </cell>
          <cell r="I392">
            <v>21053.547520142201</v>
          </cell>
          <cell r="J392">
            <v>-22838.206578003166</v>
          </cell>
          <cell r="K392">
            <v>5</v>
          </cell>
          <cell r="L392">
            <v>-1870.9525356543236</v>
          </cell>
          <cell r="M392">
            <v>22071.548032564064</v>
          </cell>
          <cell r="N392">
            <v>-23942.500568218387</v>
          </cell>
        </row>
        <row r="393">
          <cell r="A393" t="str">
            <v>Ago2</v>
          </cell>
          <cell r="B393" t="str">
            <v>01-Ago-2002</v>
          </cell>
          <cell r="C393">
            <v>6</v>
          </cell>
          <cell r="D393" t="str">
            <v>Generadores y Trans.</v>
          </cell>
          <cell r="E393" t="str">
            <v>RÍO ELÉCTRICO</v>
          </cell>
          <cell r="F393">
            <v>2</v>
          </cell>
          <cell r="G393" t="str">
            <v>ELECTROPAZ</v>
          </cell>
          <cell r="H393">
            <v>19480.379615643189</v>
          </cell>
          <cell r="I393">
            <v>19480.379615643189</v>
          </cell>
          <cell r="J393">
            <v>0</v>
          </cell>
          <cell r="K393">
            <v>5</v>
          </cell>
          <cell r="L393">
            <v>20422.312865226166</v>
          </cell>
          <cell r="M393">
            <v>20422.312865226166</v>
          </cell>
          <cell r="N393">
            <v>0</v>
          </cell>
        </row>
        <row r="394">
          <cell r="A394" t="str">
            <v>Ago2</v>
          </cell>
          <cell r="B394" t="str">
            <v>01-Ago-2002</v>
          </cell>
          <cell r="C394">
            <v>6</v>
          </cell>
          <cell r="D394" t="str">
            <v>Generadores y Trans.</v>
          </cell>
          <cell r="E394" t="str">
            <v>RÍO ELÉCTRICO</v>
          </cell>
          <cell r="F394">
            <v>3</v>
          </cell>
          <cell r="G394" t="str">
            <v>ELFEC</v>
          </cell>
          <cell r="H394">
            <v>12699.276442415641</v>
          </cell>
          <cell r="I394">
            <v>23484.522704056904</v>
          </cell>
          <cell r="J394">
            <v>-10785.246261641263</v>
          </cell>
          <cell r="K394">
            <v>5</v>
          </cell>
          <cell r="L394">
            <v>13313.323548415128</v>
          </cell>
          <cell r="M394">
            <v>24620.067966623243</v>
          </cell>
          <cell r="N394">
            <v>-11306.744418208116</v>
          </cell>
        </row>
        <row r="395">
          <cell r="A395" t="str">
            <v>Ago2</v>
          </cell>
          <cell r="B395" t="str">
            <v>01-Ago-2002</v>
          </cell>
          <cell r="C395">
            <v>6</v>
          </cell>
          <cell r="D395" t="str">
            <v>Generadores y Trans.</v>
          </cell>
          <cell r="E395" t="str">
            <v>RÍO ELÉCTRICO</v>
          </cell>
          <cell r="F395">
            <v>4</v>
          </cell>
          <cell r="G395" t="str">
            <v>ELFEO</v>
          </cell>
          <cell r="H395">
            <v>4607.6731673839849</v>
          </cell>
          <cell r="I395">
            <v>4607.6731673839849</v>
          </cell>
          <cell r="J395">
            <v>0</v>
          </cell>
          <cell r="K395">
            <v>5</v>
          </cell>
          <cell r="L395">
            <v>4830.4676223793622</v>
          </cell>
          <cell r="M395">
            <v>4830.4676223793622</v>
          </cell>
          <cell r="N395">
            <v>0</v>
          </cell>
        </row>
        <row r="396">
          <cell r="A396" t="str">
            <v>Ago2</v>
          </cell>
          <cell r="B396" t="str">
            <v>01-Ago-2002</v>
          </cell>
          <cell r="C396">
            <v>6</v>
          </cell>
          <cell r="D396" t="str">
            <v>Generadores y Trans.</v>
          </cell>
          <cell r="E396" t="str">
            <v>RÍO ELÉCTRICO</v>
          </cell>
          <cell r="F396">
            <v>5</v>
          </cell>
          <cell r="G396" t="str">
            <v>SEPSA</v>
          </cell>
          <cell r="H396">
            <v>3752.4064069609044</v>
          </cell>
          <cell r="I396">
            <v>3752.4064069609044</v>
          </cell>
          <cell r="J396">
            <v>0</v>
          </cell>
          <cell r="K396">
            <v>5</v>
          </cell>
          <cell r="L396">
            <v>3933.8462161639227</v>
          </cell>
          <cell r="M396">
            <v>3933.8462161639227</v>
          </cell>
          <cell r="N396">
            <v>0</v>
          </cell>
        </row>
        <row r="397">
          <cell r="A397" t="str">
            <v>Ago2</v>
          </cell>
          <cell r="B397" t="str">
            <v>01-Ago-2002</v>
          </cell>
          <cell r="C397">
            <v>6</v>
          </cell>
          <cell r="D397" t="str">
            <v>Generadores y Trans.</v>
          </cell>
          <cell r="E397" t="str">
            <v>RÍO ELÉCTRICO</v>
          </cell>
          <cell r="F397">
            <v>6</v>
          </cell>
          <cell r="G397" t="str">
            <v>CESSA</v>
          </cell>
          <cell r="H397">
            <v>-233.87758360473487</v>
          </cell>
          <cell r="I397">
            <v>-233.87758360473487</v>
          </cell>
          <cell r="J397">
            <v>0</v>
          </cell>
          <cell r="K397">
            <v>5</v>
          </cell>
          <cell r="L397">
            <v>-245.18624784413802</v>
          </cell>
          <cell r="M397">
            <v>-245.18624784413802</v>
          </cell>
          <cell r="N397">
            <v>0</v>
          </cell>
        </row>
        <row r="398">
          <cell r="A398" t="str">
            <v>Ago2</v>
          </cell>
          <cell r="B398" t="str">
            <v>01-Ago-2002</v>
          </cell>
          <cell r="C398">
            <v>7</v>
          </cell>
          <cell r="D398" t="str">
            <v>Generadores y Trans.</v>
          </cell>
          <cell r="E398" t="str">
            <v>HIDROBOL</v>
          </cell>
          <cell r="F398">
            <v>1</v>
          </cell>
          <cell r="G398" t="str">
            <v>CRE</v>
          </cell>
          <cell r="H398">
            <v>-12410.974386360233</v>
          </cell>
          <cell r="I398">
            <v>146411.74058628458</v>
          </cell>
          <cell r="J398">
            <v>-158822.71497264481</v>
          </cell>
          <cell r="K398">
            <v>5</v>
          </cell>
          <cell r="L398">
            <v>-13011.081245923062</v>
          </cell>
          <cell r="M398">
            <v>153491.17585954763</v>
          </cell>
          <cell r="N398">
            <v>-166502.25710547069</v>
          </cell>
        </row>
        <row r="399">
          <cell r="A399" t="str">
            <v>Ago2</v>
          </cell>
          <cell r="B399" t="str">
            <v>01-Ago-2002</v>
          </cell>
          <cell r="C399">
            <v>7</v>
          </cell>
          <cell r="D399" t="str">
            <v>Generadores y Trans.</v>
          </cell>
          <cell r="E399" t="str">
            <v>HIDROBOL</v>
          </cell>
          <cell r="F399">
            <v>2</v>
          </cell>
          <cell r="G399" t="str">
            <v>ELECTROPAZ</v>
          </cell>
          <cell r="H399">
            <v>135471.52963552586</v>
          </cell>
          <cell r="I399">
            <v>135471.52963552586</v>
          </cell>
          <cell r="J399">
            <v>0</v>
          </cell>
          <cell r="K399">
            <v>5</v>
          </cell>
          <cell r="L399">
            <v>142021.97375690725</v>
          </cell>
          <cell r="M399">
            <v>142021.97375690725</v>
          </cell>
          <cell r="N399">
            <v>0</v>
          </cell>
        </row>
        <row r="400">
          <cell r="A400" t="str">
            <v>Ago2</v>
          </cell>
          <cell r="B400" t="str">
            <v>01-Ago-2002</v>
          </cell>
          <cell r="C400">
            <v>7</v>
          </cell>
          <cell r="D400" t="str">
            <v>Generadores y Trans.</v>
          </cell>
          <cell r="E400" t="str">
            <v>HIDROBOL</v>
          </cell>
          <cell r="F400">
            <v>3</v>
          </cell>
          <cell r="G400" t="str">
            <v>ELFEC</v>
          </cell>
          <cell r="H400">
            <v>88314.008189908869</v>
          </cell>
          <cell r="I400">
            <v>163317.36219986295</v>
          </cell>
          <cell r="J400">
            <v>-75003.354009954084</v>
          </cell>
          <cell r="K400">
            <v>5</v>
          </cell>
          <cell r="L400">
            <v>92584.248419273717</v>
          </cell>
          <cell r="M400">
            <v>171214.23365336916</v>
          </cell>
          <cell r="N400">
            <v>-78629.985234095438</v>
          </cell>
        </row>
        <row r="401">
          <cell r="A401" t="str">
            <v>Ago2</v>
          </cell>
          <cell r="B401" t="str">
            <v>01-Ago-2002</v>
          </cell>
          <cell r="C401">
            <v>7</v>
          </cell>
          <cell r="D401" t="str">
            <v>Generadores y Trans.</v>
          </cell>
          <cell r="E401" t="str">
            <v>HIDROBOL</v>
          </cell>
          <cell r="F401">
            <v>4</v>
          </cell>
          <cell r="G401" t="str">
            <v>ELFEO</v>
          </cell>
          <cell r="H401">
            <v>32042.934704661675</v>
          </cell>
          <cell r="I401">
            <v>32042.934704661675</v>
          </cell>
          <cell r="J401">
            <v>0</v>
          </cell>
          <cell r="K401">
            <v>5</v>
          </cell>
          <cell r="L401">
            <v>33592.304183493601</v>
          </cell>
          <cell r="M401">
            <v>33592.304183493601</v>
          </cell>
          <cell r="N401">
            <v>0</v>
          </cell>
        </row>
        <row r="402">
          <cell r="A402" t="str">
            <v>Ago2</v>
          </cell>
          <cell r="B402" t="str">
            <v>01-Ago-2002</v>
          </cell>
          <cell r="C402">
            <v>7</v>
          </cell>
          <cell r="D402" t="str">
            <v>Generadores y Trans.</v>
          </cell>
          <cell r="E402" t="str">
            <v>HIDROBOL</v>
          </cell>
          <cell r="F402">
            <v>5</v>
          </cell>
          <cell r="G402" t="str">
            <v>SEPSA</v>
          </cell>
          <cell r="H402">
            <v>26095.191459047819</v>
          </cell>
          <cell r="I402">
            <v>26095.191459047819</v>
          </cell>
          <cell r="J402">
            <v>0</v>
          </cell>
          <cell r="K402">
            <v>5</v>
          </cell>
          <cell r="L402">
            <v>27356.970180740318</v>
          </cell>
          <cell r="M402">
            <v>27356.970180740318</v>
          </cell>
          <cell r="N402">
            <v>0</v>
          </cell>
        </row>
        <row r="403">
          <cell r="A403" t="str">
            <v>Ago2</v>
          </cell>
          <cell r="B403" t="str">
            <v>01-Ago-2002</v>
          </cell>
          <cell r="C403">
            <v>7</v>
          </cell>
          <cell r="D403" t="str">
            <v>Generadores y Trans.</v>
          </cell>
          <cell r="E403" t="str">
            <v>HIDROBOL</v>
          </cell>
          <cell r="F403">
            <v>6</v>
          </cell>
          <cell r="G403" t="str">
            <v>CESSA</v>
          </cell>
          <cell r="H403">
            <v>-1626.4443826829354</v>
          </cell>
          <cell r="I403">
            <v>-1626.4443826829354</v>
          </cell>
          <cell r="J403">
            <v>0</v>
          </cell>
          <cell r="K403">
            <v>5</v>
          </cell>
          <cell r="L403">
            <v>-1705.0877188434013</v>
          </cell>
          <cell r="M403">
            <v>-1705.0877188434013</v>
          </cell>
          <cell r="N403">
            <v>0</v>
          </cell>
        </row>
        <row r="404">
          <cell r="A404" t="str">
            <v>Ago2</v>
          </cell>
          <cell r="B404" t="str">
            <v>01-Ago-2002</v>
          </cell>
          <cell r="C404">
            <v>8</v>
          </cell>
          <cell r="D404" t="str">
            <v>Generadores y Trans.</v>
          </cell>
          <cell r="E404" t="str">
            <v>SYNERGIA</v>
          </cell>
          <cell r="F404">
            <v>1</v>
          </cell>
          <cell r="G404" t="str">
            <v>CRE</v>
          </cell>
          <cell r="H404">
            <v>-1280.1793117859195</v>
          </cell>
          <cell r="I404">
            <v>15102.22126532782</v>
          </cell>
          <cell r="J404">
            <v>-16382.40057711374</v>
          </cell>
          <cell r="K404">
            <v>5</v>
          </cell>
          <cell r="L404">
            <v>-1342.0797204530631</v>
          </cell>
          <cell r="M404">
            <v>15832.457771650734</v>
          </cell>
          <cell r="N404">
            <v>-17174.537492103798</v>
          </cell>
        </row>
        <row r="405">
          <cell r="A405" t="str">
            <v>Ago2</v>
          </cell>
          <cell r="B405" t="str">
            <v>01-Ago-2002</v>
          </cell>
          <cell r="C405">
            <v>8</v>
          </cell>
          <cell r="D405" t="str">
            <v>Generadores y Trans.</v>
          </cell>
          <cell r="E405" t="str">
            <v>SYNERGIA</v>
          </cell>
          <cell r="F405">
            <v>2</v>
          </cell>
          <cell r="G405" t="str">
            <v>ELECTROPAZ</v>
          </cell>
          <cell r="H405">
            <v>13973.749697363974</v>
          </cell>
          <cell r="I405">
            <v>13973.749697363974</v>
          </cell>
          <cell r="J405">
            <v>0</v>
          </cell>
          <cell r="K405">
            <v>5</v>
          </cell>
          <cell r="L405">
            <v>14649.421307517172</v>
          </cell>
          <cell r="M405">
            <v>14649.421307517172</v>
          </cell>
          <cell r="N405">
            <v>0</v>
          </cell>
        </row>
        <row r="406">
          <cell r="A406" t="str">
            <v>Ago2</v>
          </cell>
          <cell r="B406" t="str">
            <v>01-Ago-2002</v>
          </cell>
          <cell r="C406">
            <v>8</v>
          </cell>
          <cell r="D406" t="str">
            <v>Generadores y Trans.</v>
          </cell>
          <cell r="E406" t="str">
            <v>SYNERGIA</v>
          </cell>
          <cell r="F406">
            <v>3</v>
          </cell>
          <cell r="G406" t="str">
            <v>ELFEC</v>
          </cell>
          <cell r="H406">
            <v>9109.4996014064018</v>
          </cell>
          <cell r="I406">
            <v>16846.018840671211</v>
          </cell>
          <cell r="J406">
            <v>-7736.5192392648096</v>
          </cell>
          <cell r="K406">
            <v>5</v>
          </cell>
          <cell r="L406">
            <v>9549.970512698972</v>
          </cell>
          <cell r="M406">
            <v>17660.573052766096</v>
          </cell>
          <cell r="N406">
            <v>-8110.6025400671242</v>
          </cell>
        </row>
        <row r="407">
          <cell r="A407" t="str">
            <v>Ago2</v>
          </cell>
          <cell r="B407" t="str">
            <v>01-Ago-2002</v>
          </cell>
          <cell r="C407">
            <v>8</v>
          </cell>
          <cell r="D407" t="str">
            <v>Generadores y Trans.</v>
          </cell>
          <cell r="E407" t="str">
            <v>SYNERGIA</v>
          </cell>
          <cell r="F407">
            <v>4</v>
          </cell>
          <cell r="G407" t="str">
            <v>ELFEO</v>
          </cell>
          <cell r="H407">
            <v>3305.1959355340414</v>
          </cell>
          <cell r="I407">
            <v>3305.1959355340414</v>
          </cell>
          <cell r="J407">
            <v>0</v>
          </cell>
          <cell r="K407">
            <v>5</v>
          </cell>
          <cell r="L407">
            <v>3465.0118123029929</v>
          </cell>
          <cell r="M407">
            <v>3465.0118123029929</v>
          </cell>
          <cell r="N407">
            <v>0</v>
          </cell>
        </row>
        <row r="408">
          <cell r="A408" t="str">
            <v>Ago2</v>
          </cell>
          <cell r="B408" t="str">
            <v>01-Ago-2002</v>
          </cell>
          <cell r="C408">
            <v>8</v>
          </cell>
          <cell r="D408" t="str">
            <v>Generadores y Trans.</v>
          </cell>
          <cell r="E408" t="str">
            <v>SYNERGIA</v>
          </cell>
          <cell r="F408">
            <v>5</v>
          </cell>
          <cell r="G408" t="str">
            <v>SEPSA</v>
          </cell>
          <cell r="H408">
            <v>2691.6923041658761</v>
          </cell>
          <cell r="I408">
            <v>2691.6923041658761</v>
          </cell>
          <cell r="J408">
            <v>0</v>
          </cell>
          <cell r="K408">
            <v>5</v>
          </cell>
          <cell r="L408">
            <v>2821.8434885352235</v>
          </cell>
          <cell r="M408">
            <v>2821.8434885352235</v>
          </cell>
          <cell r="N408">
            <v>0</v>
          </cell>
        </row>
        <row r="409">
          <cell r="A409" t="str">
            <v>Ago2</v>
          </cell>
          <cell r="B409" t="str">
            <v>01-Ago-2002</v>
          </cell>
          <cell r="C409">
            <v>8</v>
          </cell>
          <cell r="D409" t="str">
            <v>Generadores y Trans.</v>
          </cell>
          <cell r="E409" t="str">
            <v>SYNERGIA</v>
          </cell>
          <cell r="F409">
            <v>6</v>
          </cell>
          <cell r="G409" t="str">
            <v>CESSA</v>
          </cell>
          <cell r="H409">
            <v>-167.76607425516931</v>
          </cell>
          <cell r="I409">
            <v>-167.76607425516931</v>
          </cell>
          <cell r="J409">
            <v>0</v>
          </cell>
          <cell r="K409">
            <v>5</v>
          </cell>
          <cell r="L409">
            <v>-175.87805392963384</v>
          </cell>
          <cell r="M409">
            <v>-175.87805392963384</v>
          </cell>
          <cell r="N409">
            <v>0</v>
          </cell>
        </row>
        <row r="410">
          <cell r="A410" t="str">
            <v>Ago2</v>
          </cell>
          <cell r="B410" t="str">
            <v>01-Ago-2002</v>
          </cell>
          <cell r="C410">
            <v>9</v>
          </cell>
          <cell r="D410" t="str">
            <v>Generadores y Trans.</v>
          </cell>
          <cell r="E410" t="str">
            <v>INGRESO TARIFARIO</v>
          </cell>
          <cell r="F410">
            <v>1</v>
          </cell>
          <cell r="G410" t="str">
            <v>CRE</v>
          </cell>
          <cell r="H410">
            <v>-1719.3143043406628</v>
          </cell>
          <cell r="I410">
            <v>20282.678223078481</v>
          </cell>
          <cell r="J410">
            <v>-22001.992527419145</v>
          </cell>
          <cell r="K410">
            <v>5</v>
          </cell>
          <cell r="L410">
            <v>-1802.4481724528437</v>
          </cell>
          <cell r="M410">
            <v>21263.404953555975</v>
          </cell>
          <cell r="N410">
            <v>-23065.85312600882</v>
          </cell>
        </row>
        <row r="411">
          <cell r="A411" t="str">
            <v>Ago2</v>
          </cell>
          <cell r="B411" t="str">
            <v>01-Ago-2002</v>
          </cell>
          <cell r="C411">
            <v>9</v>
          </cell>
          <cell r="D411" t="str">
            <v>Generadores y Trans.</v>
          </cell>
          <cell r="E411" t="str">
            <v>INGRESO TARIFARIO</v>
          </cell>
          <cell r="F411">
            <v>2</v>
          </cell>
          <cell r="G411" t="str">
            <v>ELECTROPAZ</v>
          </cell>
          <cell r="H411">
            <v>18767.111387261317</v>
          </cell>
          <cell r="I411">
            <v>18767.111387261317</v>
          </cell>
          <cell r="J411">
            <v>0</v>
          </cell>
          <cell r="K411">
            <v>5</v>
          </cell>
          <cell r="L411">
            <v>19674.556034802652</v>
          </cell>
          <cell r="M411">
            <v>19674.556034802652</v>
          </cell>
          <cell r="N411">
            <v>0</v>
          </cell>
        </row>
        <row r="412">
          <cell r="A412" t="str">
            <v>Ago2</v>
          </cell>
          <cell r="B412" t="str">
            <v>01-Ago-2002</v>
          </cell>
          <cell r="C412">
            <v>9</v>
          </cell>
          <cell r="D412" t="str">
            <v>Generadores y Trans.</v>
          </cell>
          <cell r="E412" t="str">
            <v>INGRESO TARIFARIO</v>
          </cell>
          <cell r="F412">
            <v>3</v>
          </cell>
          <cell r="G412" t="str">
            <v>ELFEC</v>
          </cell>
          <cell r="H412">
            <v>12234.296262946264</v>
          </cell>
          <cell r="I412">
            <v>22624.643983312406</v>
          </cell>
          <cell r="J412">
            <v>-10390.347720366142</v>
          </cell>
          <cell r="K412">
            <v>5</v>
          </cell>
          <cell r="L412">
            <v>12825.860219228918</v>
          </cell>
          <cell r="M412">
            <v>23718.611598334974</v>
          </cell>
          <cell r="N412">
            <v>-10892.751379106056</v>
          </cell>
        </row>
        <row r="413">
          <cell r="A413" t="str">
            <v>Ago2</v>
          </cell>
          <cell r="B413" t="str">
            <v>01-Ago-2002</v>
          </cell>
          <cell r="C413">
            <v>9</v>
          </cell>
          <cell r="D413" t="str">
            <v>Generadores y Trans.</v>
          </cell>
          <cell r="E413" t="str">
            <v>INGRESO TARIFARIO</v>
          </cell>
          <cell r="F413">
            <v>4</v>
          </cell>
          <cell r="G413" t="str">
            <v>ELFEO</v>
          </cell>
          <cell r="H413">
            <v>4438.964603079442</v>
          </cell>
          <cell r="I413">
            <v>4438.964603079442</v>
          </cell>
          <cell r="J413">
            <v>0</v>
          </cell>
          <cell r="K413">
            <v>5</v>
          </cell>
          <cell r="L413">
            <v>4653.6015062537936</v>
          </cell>
          <cell r="M413">
            <v>4653.6015062537936</v>
          </cell>
          <cell r="N413">
            <v>0</v>
          </cell>
        </row>
        <row r="414">
          <cell r="A414" t="str">
            <v>Ago2</v>
          </cell>
          <cell r="B414" t="str">
            <v>01-Ago-2002</v>
          </cell>
          <cell r="C414">
            <v>9</v>
          </cell>
          <cell r="D414" t="str">
            <v>Generadores y Trans.</v>
          </cell>
          <cell r="E414" t="str">
            <v>INGRESO TARIFARIO</v>
          </cell>
          <cell r="F414">
            <v>5</v>
          </cell>
          <cell r="G414" t="str">
            <v>SEPSA</v>
          </cell>
          <cell r="H414">
            <v>3615.0131773180638</v>
          </cell>
          <cell r="I414">
            <v>3615.0131773180638</v>
          </cell>
          <cell r="J414">
            <v>0</v>
          </cell>
          <cell r="K414">
            <v>5</v>
          </cell>
          <cell r="L414">
            <v>3789.8096225917539</v>
          </cell>
          <cell r="M414">
            <v>3789.8096225917539</v>
          </cell>
          <cell r="N414">
            <v>0</v>
          </cell>
        </row>
        <row r="415">
          <cell r="A415" t="str">
            <v>Ago2</v>
          </cell>
          <cell r="B415" t="str">
            <v>01-Ago-2002</v>
          </cell>
          <cell r="C415">
            <v>9</v>
          </cell>
          <cell r="D415" t="str">
            <v>Generadores y Trans.</v>
          </cell>
          <cell r="E415" t="str">
            <v>INGRESO TARIFARIO</v>
          </cell>
          <cell r="F415">
            <v>6</v>
          </cell>
          <cell r="G415" t="str">
            <v>CESSA</v>
          </cell>
          <cell r="H415">
            <v>-225.31422637005227</v>
          </cell>
          <cell r="I415">
            <v>-225.31422637005227</v>
          </cell>
          <cell r="J415">
            <v>0</v>
          </cell>
          <cell r="K415">
            <v>5</v>
          </cell>
          <cell r="L415">
            <v>-236.20882727667893</v>
          </cell>
          <cell r="M415">
            <v>-236.20882727667893</v>
          </cell>
          <cell r="N415">
            <v>0</v>
          </cell>
        </row>
        <row r="416">
          <cell r="A416" t="str">
            <v>Ago2</v>
          </cell>
          <cell r="B416" t="str">
            <v>01-Ago-2002</v>
          </cell>
          <cell r="C416">
            <v>10</v>
          </cell>
          <cell r="D416" t="str">
            <v>Distribuidores</v>
          </cell>
          <cell r="E416" t="str">
            <v>CRE</v>
          </cell>
          <cell r="F416">
            <v>1</v>
          </cell>
          <cell r="G416" t="str">
            <v>CRE</v>
          </cell>
          <cell r="H416">
            <v>-28747.139386375249</v>
          </cell>
          <cell r="I416">
            <v>339128.78903862502</v>
          </cell>
          <cell r="J416">
            <v>-367875.92842500028</v>
          </cell>
          <cell r="K416">
            <v>5</v>
          </cell>
          <cell r="L416">
            <v>-30137.147535737957</v>
          </cell>
          <cell r="M416">
            <v>355526.65646158718</v>
          </cell>
          <cell r="N416">
            <v>-385663.80399732519</v>
          </cell>
        </row>
        <row r="417">
          <cell r="A417" t="str">
            <v>Ago2</v>
          </cell>
          <cell r="B417" t="str">
            <v>01-Ago-2002</v>
          </cell>
          <cell r="C417">
            <v>11</v>
          </cell>
          <cell r="D417" t="str">
            <v>Distribuidores</v>
          </cell>
          <cell r="E417" t="str">
            <v>ELECTROPAZ</v>
          </cell>
          <cell r="F417">
            <v>2</v>
          </cell>
          <cell r="G417" t="str">
            <v>ELECTROPAZ</v>
          </cell>
          <cell r="H417">
            <v>313788.33152680809</v>
          </cell>
          <cell r="I417">
            <v>313788.33152680809</v>
          </cell>
          <cell r="J417">
            <v>0</v>
          </cell>
          <cell r="K417">
            <v>5</v>
          </cell>
          <cell r="L417">
            <v>328960.9138187322</v>
          </cell>
          <cell r="M417">
            <v>328960.9138187322</v>
          </cell>
          <cell r="N417">
            <v>0</v>
          </cell>
        </row>
        <row r="418">
          <cell r="A418" t="str">
            <v>Ago2</v>
          </cell>
          <cell r="B418" t="str">
            <v>01-Ago-2002</v>
          </cell>
          <cell r="C418">
            <v>12</v>
          </cell>
          <cell r="D418" t="str">
            <v>Distribuidores</v>
          </cell>
          <cell r="E418" t="str">
            <v>ELFEC</v>
          </cell>
          <cell r="F418">
            <v>3</v>
          </cell>
          <cell r="G418" t="str">
            <v>ELFEC</v>
          </cell>
          <cell r="H418">
            <v>204558.88668942315</v>
          </cell>
          <cell r="I418">
            <v>378286.73472522321</v>
          </cell>
          <cell r="J418">
            <v>-173727.84803580007</v>
          </cell>
          <cell r="K418">
            <v>5</v>
          </cell>
          <cell r="L418">
            <v>214449.90630362599</v>
          </cell>
          <cell r="M418">
            <v>396578.0031883762</v>
          </cell>
          <cell r="N418">
            <v>-182128.09688475021</v>
          </cell>
        </row>
        <row r="419">
          <cell r="A419" t="str">
            <v>Ago2</v>
          </cell>
          <cell r="B419" t="str">
            <v>01-Ago-2002</v>
          </cell>
          <cell r="C419">
            <v>13</v>
          </cell>
          <cell r="D419" t="str">
            <v>Distribuidores</v>
          </cell>
          <cell r="E419" t="str">
            <v>ELFEO</v>
          </cell>
          <cell r="F419">
            <v>4</v>
          </cell>
          <cell r="G419" t="str">
            <v>ELFEO</v>
          </cell>
          <cell r="H419">
            <v>74220.015417626972</v>
          </cell>
          <cell r="I419">
            <v>74220.015417626972</v>
          </cell>
          <cell r="J419">
            <v>0</v>
          </cell>
          <cell r="K419">
            <v>5</v>
          </cell>
          <cell r="L419">
            <v>77808.76993297966</v>
          </cell>
          <cell r="M419">
            <v>77808.76993297966</v>
          </cell>
          <cell r="N419">
            <v>0</v>
          </cell>
        </row>
        <row r="420">
          <cell r="A420" t="str">
            <v>Ago2</v>
          </cell>
          <cell r="B420" t="str">
            <v>01-Ago-2002</v>
          </cell>
          <cell r="C420">
            <v>14</v>
          </cell>
          <cell r="D420" t="str">
            <v>Distribuidores</v>
          </cell>
          <cell r="E420" t="str">
            <v>SEPSA</v>
          </cell>
          <cell r="F420">
            <v>5</v>
          </cell>
          <cell r="G420" t="str">
            <v>SEPSA</v>
          </cell>
          <cell r="H420">
            <v>60443.449711074361</v>
          </cell>
          <cell r="I420">
            <v>60443.449711074361</v>
          </cell>
          <cell r="J420">
            <v>0</v>
          </cell>
          <cell r="K420">
            <v>5</v>
          </cell>
          <cell r="L420">
            <v>63366.06703813294</v>
          </cell>
          <cell r="M420">
            <v>63366.06703813294</v>
          </cell>
          <cell r="N420">
            <v>0</v>
          </cell>
        </row>
        <row r="421">
          <cell r="A421" t="str">
            <v>Ago2</v>
          </cell>
          <cell r="B421" t="str">
            <v>01-Ago-2002</v>
          </cell>
          <cell r="C421">
            <v>15</v>
          </cell>
          <cell r="D421" t="str">
            <v>Distribuidores</v>
          </cell>
          <cell r="E421" t="str">
            <v>CESSA</v>
          </cell>
          <cell r="F421">
            <v>6</v>
          </cell>
          <cell r="G421" t="str">
            <v>CESSA</v>
          </cell>
          <cell r="H421">
            <v>-3767.2806274226318</v>
          </cell>
          <cell r="I421">
            <v>-3767.2806274226318</v>
          </cell>
          <cell r="J421">
            <v>0</v>
          </cell>
          <cell r="K421">
            <v>5</v>
          </cell>
          <cell r="L421">
            <v>-3949.4396486272108</v>
          </cell>
          <cell r="M421">
            <v>-3949.4396486272108</v>
          </cell>
          <cell r="N421">
            <v>0</v>
          </cell>
        </row>
        <row r="422">
          <cell r="A422" t="str">
            <v>Sep2</v>
          </cell>
          <cell r="B422" t="str">
            <v>01-Sep-2002</v>
          </cell>
          <cell r="C422">
            <v>1</v>
          </cell>
          <cell r="D422" t="str">
            <v>Generadores y Trans.</v>
          </cell>
          <cell r="E422" t="str">
            <v>CORANI</v>
          </cell>
          <cell r="F422">
            <v>1</v>
          </cell>
          <cell r="G422" t="str">
            <v>CRE</v>
          </cell>
          <cell r="H422">
            <v>-301898.3252100253</v>
          </cell>
          <cell r="I422">
            <v>99596.037286250357</v>
          </cell>
          <cell r="J422">
            <v>-401494.36249627569</v>
          </cell>
          <cell r="K422">
            <v>4</v>
          </cell>
          <cell r="L422">
            <v>-313521.05460235669</v>
          </cell>
          <cell r="M422">
            <v>103430.36723531957</v>
          </cell>
          <cell r="N422">
            <v>-416951.42183767632</v>
          </cell>
        </row>
        <row r="423">
          <cell r="A423" t="str">
            <v>Sep2</v>
          </cell>
          <cell r="B423" t="str">
            <v>01-Sep-2002</v>
          </cell>
          <cell r="C423">
            <v>1</v>
          </cell>
          <cell r="D423" t="str">
            <v>Generadores y Trans.</v>
          </cell>
          <cell r="E423" t="str">
            <v>CORANI</v>
          </cell>
          <cell r="F423">
            <v>2</v>
          </cell>
          <cell r="G423" t="str">
            <v>ELECTROPAZ</v>
          </cell>
          <cell r="H423">
            <v>79360.105866958227</v>
          </cell>
          <cell r="I423">
            <v>95793.280203721151</v>
          </cell>
          <cell r="J423">
            <v>-16433.174336762924</v>
          </cell>
          <cell r="K423">
            <v>4</v>
          </cell>
          <cell r="L423">
            <v>82415.37632729199</v>
          </cell>
          <cell r="M423">
            <v>99481.208490958481</v>
          </cell>
          <cell r="N423">
            <v>-17065.832163666488</v>
          </cell>
        </row>
        <row r="424">
          <cell r="A424" t="str">
            <v>Sep2</v>
          </cell>
          <cell r="B424" t="str">
            <v>01-Sep-2002</v>
          </cell>
          <cell r="C424">
            <v>1</v>
          </cell>
          <cell r="D424" t="str">
            <v>Generadores y Trans.</v>
          </cell>
          <cell r="E424" t="str">
            <v>CORANI</v>
          </cell>
          <cell r="F424">
            <v>3</v>
          </cell>
          <cell r="G424" t="str">
            <v>ELFEC</v>
          </cell>
          <cell r="H424">
            <v>-133411.6227984443</v>
          </cell>
          <cell r="I424">
            <v>95623.471667737787</v>
          </cell>
          <cell r="J424">
            <v>-229035.09446618208</v>
          </cell>
          <cell r="K424">
            <v>4</v>
          </cell>
          <cell r="L424">
            <v>-138547.81289986131</v>
          </cell>
          <cell r="M424">
            <v>99304.862526650963</v>
          </cell>
          <cell r="N424">
            <v>-237852.67542651229</v>
          </cell>
        </row>
        <row r="425">
          <cell r="A425" t="str">
            <v>Sep2</v>
          </cell>
          <cell r="B425" t="str">
            <v>01-Sep-2002</v>
          </cell>
          <cell r="C425">
            <v>1</v>
          </cell>
          <cell r="D425" t="str">
            <v>Generadores y Trans.</v>
          </cell>
          <cell r="E425" t="str">
            <v>CORANI</v>
          </cell>
          <cell r="F425">
            <v>4</v>
          </cell>
          <cell r="G425" t="str">
            <v>ELFEO</v>
          </cell>
          <cell r="H425">
            <v>6820.3520005250948</v>
          </cell>
          <cell r="I425">
            <v>18582.025465492348</v>
          </cell>
          <cell r="J425">
            <v>-11761.673464967254</v>
          </cell>
          <cell r="K425">
            <v>4</v>
          </cell>
          <cell r="L425">
            <v>7082.9275070549893</v>
          </cell>
          <cell r="M425">
            <v>19297.411526003216</v>
          </cell>
          <cell r="N425">
            <v>-12214.484018948226</v>
          </cell>
        </row>
        <row r="426">
          <cell r="A426" t="str">
            <v>Sep2</v>
          </cell>
          <cell r="B426" t="str">
            <v>01-Sep-2002</v>
          </cell>
          <cell r="C426">
            <v>1</v>
          </cell>
          <cell r="D426" t="str">
            <v>Generadores y Trans.</v>
          </cell>
          <cell r="E426" t="str">
            <v>CORANI</v>
          </cell>
          <cell r="F426">
            <v>5</v>
          </cell>
          <cell r="G426" t="str">
            <v>SEPSA</v>
          </cell>
          <cell r="H426">
            <v>23254.487897277315</v>
          </cell>
          <cell r="I426">
            <v>30927.40203724676</v>
          </cell>
          <cell r="J426">
            <v>-7672.9141399694454</v>
          </cell>
          <cell r="K426">
            <v>4</v>
          </cell>
          <cell r="L426">
            <v>24149.758249636077</v>
          </cell>
          <cell r="M426">
            <v>32118.070532796337</v>
          </cell>
          <cell r="N426">
            <v>-7968.3122831602595</v>
          </cell>
        </row>
        <row r="427">
          <cell r="A427" t="str">
            <v>Sep2</v>
          </cell>
          <cell r="B427" t="str">
            <v>01-Sep-2002</v>
          </cell>
          <cell r="C427">
            <v>1</v>
          </cell>
          <cell r="D427" t="str">
            <v>Generadores y Trans.</v>
          </cell>
          <cell r="E427" t="str">
            <v>CORANI</v>
          </cell>
          <cell r="F427">
            <v>6</v>
          </cell>
          <cell r="G427" t="str">
            <v>CESSA</v>
          </cell>
          <cell r="H427">
            <v>-25469.054173631248</v>
          </cell>
          <cell r="I427">
            <v>-12807.118750155671</v>
          </cell>
          <cell r="J427">
            <v>-12661.935423475577</v>
          </cell>
          <cell r="K427">
            <v>4</v>
          </cell>
          <cell r="L427">
            <v>-26449.582715261309</v>
          </cell>
          <cell r="M427">
            <v>-13300.177714378005</v>
          </cell>
          <cell r="N427">
            <v>-13149.405000883306</v>
          </cell>
        </row>
        <row r="428">
          <cell r="A428" t="str">
            <v>Sep2</v>
          </cell>
          <cell r="B428" t="str">
            <v>01-Sep-2002</v>
          </cell>
          <cell r="C428">
            <v>2</v>
          </cell>
          <cell r="D428" t="str">
            <v>Generadores y Trans.</v>
          </cell>
          <cell r="E428" t="str">
            <v>GUARACACHI</v>
          </cell>
          <cell r="F428">
            <v>1</v>
          </cell>
          <cell r="G428" t="str">
            <v>CRE</v>
          </cell>
          <cell r="H428">
            <v>-367557.4474448922</v>
          </cell>
          <cell r="I428">
            <v>121256.93382066116</v>
          </cell>
          <cell r="J428">
            <v>-488814.38126555335</v>
          </cell>
          <cell r="K428">
            <v>4</v>
          </cell>
          <cell r="L428">
            <v>-381707.97558981011</v>
          </cell>
          <cell r="M428">
            <v>125925.18273446659</v>
          </cell>
          <cell r="N428">
            <v>-507633.15832427674</v>
          </cell>
        </row>
        <row r="429">
          <cell r="A429" t="str">
            <v>Sep2</v>
          </cell>
          <cell r="B429" t="str">
            <v>01-Sep-2002</v>
          </cell>
          <cell r="C429">
            <v>2</v>
          </cell>
          <cell r="D429" t="str">
            <v>Generadores y Trans.</v>
          </cell>
          <cell r="E429" t="str">
            <v>GUARACACHI</v>
          </cell>
          <cell r="F429">
            <v>2</v>
          </cell>
          <cell r="G429" t="str">
            <v>ELECTROPAZ</v>
          </cell>
          <cell r="H429">
            <v>96619.939581059094</v>
          </cell>
          <cell r="I429">
            <v>116627.12447827731</v>
          </cell>
          <cell r="J429">
            <v>-20007.18489721822</v>
          </cell>
          <cell r="K429">
            <v>4</v>
          </cell>
          <cell r="L429">
            <v>100339.69327917192</v>
          </cell>
          <cell r="M429">
            <v>121117.13119386195</v>
          </cell>
          <cell r="N429">
            <v>-20777.437914690028</v>
          </cell>
        </row>
        <row r="430">
          <cell r="A430" t="str">
            <v>Sep2</v>
          </cell>
          <cell r="B430" t="str">
            <v>01-Sep-2002</v>
          </cell>
          <cell r="C430">
            <v>2</v>
          </cell>
          <cell r="D430" t="str">
            <v>Generadores y Trans.</v>
          </cell>
          <cell r="E430" t="str">
            <v>GUARACACHI</v>
          </cell>
          <cell r="F430">
            <v>3</v>
          </cell>
          <cell r="G430" t="str">
            <v>ELFEC</v>
          </cell>
          <cell r="H430">
            <v>-162426.98763288331</v>
          </cell>
          <cell r="I430">
            <v>116420.38470256976</v>
          </cell>
          <cell r="J430">
            <v>-278847.37233545305</v>
          </cell>
          <cell r="K430">
            <v>4</v>
          </cell>
          <cell r="L430">
            <v>-168680.23505303782</v>
          </cell>
          <cell r="M430">
            <v>120902.43218066604</v>
          </cell>
          <cell r="N430">
            <v>-289582.66723370383</v>
          </cell>
        </row>
        <row r="431">
          <cell r="A431" t="str">
            <v>Sep2</v>
          </cell>
          <cell r="B431" t="str">
            <v>01-Sep-2002</v>
          </cell>
          <cell r="C431">
            <v>2</v>
          </cell>
          <cell r="D431" t="str">
            <v>Generadores y Trans.</v>
          </cell>
          <cell r="E431" t="str">
            <v>GUARACACHI</v>
          </cell>
          <cell r="F431">
            <v>4</v>
          </cell>
          <cell r="G431" t="str">
            <v>ELFEO</v>
          </cell>
          <cell r="H431">
            <v>8303.6935373678607</v>
          </cell>
          <cell r="I431">
            <v>22623.384358627587</v>
          </cell>
          <cell r="J431">
            <v>-14319.690821259726</v>
          </cell>
          <cell r="K431">
            <v>4</v>
          </cell>
          <cell r="L431">
            <v>8623.3759432723527</v>
          </cell>
          <cell r="M431">
            <v>23494.357969216864</v>
          </cell>
          <cell r="N431">
            <v>-14870.98202594451</v>
          </cell>
        </row>
        <row r="432">
          <cell r="A432" t="str">
            <v>Sep2</v>
          </cell>
          <cell r="B432" t="str">
            <v>01-Sep-2002</v>
          </cell>
          <cell r="C432">
            <v>2</v>
          </cell>
          <cell r="D432" t="str">
            <v>Generadores y Trans.</v>
          </cell>
          <cell r="E432" t="str">
            <v>GUARACACHI</v>
          </cell>
          <cell r="F432">
            <v>5</v>
          </cell>
          <cell r="G432" t="str">
            <v>SEPSA</v>
          </cell>
          <cell r="H432">
            <v>28312.049121886121</v>
          </cell>
          <cell r="I432">
            <v>37653.726435892415</v>
          </cell>
          <cell r="J432">
            <v>-9341.6773140062942</v>
          </cell>
          <cell r="K432">
            <v>4</v>
          </cell>
          <cell r="L432">
            <v>29402.029615342493</v>
          </cell>
          <cell r="M432">
            <v>39103.350486217285</v>
          </cell>
          <cell r="N432">
            <v>-9701.3208708747934</v>
          </cell>
        </row>
        <row r="433">
          <cell r="A433" t="str">
            <v>Sep2</v>
          </cell>
          <cell r="B433" t="str">
            <v>01-Sep-2002</v>
          </cell>
          <cell r="C433">
            <v>2</v>
          </cell>
          <cell r="D433" t="str">
            <v>Generadores y Trans.</v>
          </cell>
          <cell r="E433" t="str">
            <v>GUARACACHI</v>
          </cell>
          <cell r="F433">
            <v>6</v>
          </cell>
          <cell r="G433" t="str">
            <v>CESSA</v>
          </cell>
          <cell r="H433">
            <v>-31008.255956315956</v>
          </cell>
          <cell r="I433">
            <v>-15592.507423338684</v>
          </cell>
          <cell r="J433">
            <v>-15415.748532977272</v>
          </cell>
          <cell r="K433">
            <v>4</v>
          </cell>
          <cell r="L433">
            <v>-32202.037232372008</v>
          </cell>
          <cell r="M433">
            <v>-16192.80056575114</v>
          </cell>
          <cell r="N433">
            <v>-16009.236666620865</v>
          </cell>
        </row>
        <row r="434">
          <cell r="A434" t="str">
            <v>Sep2</v>
          </cell>
          <cell r="B434" t="str">
            <v>01-Sep-2002</v>
          </cell>
          <cell r="C434">
            <v>3</v>
          </cell>
          <cell r="D434" t="str">
            <v>Generadores y Trans.</v>
          </cell>
          <cell r="E434" t="str">
            <v>VALLE HERMOSO</v>
          </cell>
          <cell r="F434">
            <v>1</v>
          </cell>
          <cell r="G434" t="str">
            <v>CRE</v>
          </cell>
          <cell r="H434">
            <v>-167805.83099748509</v>
          </cell>
          <cell r="I434">
            <v>55359.021250776917</v>
          </cell>
          <cell r="J434">
            <v>-223164.852248262</v>
          </cell>
          <cell r="K434">
            <v>4</v>
          </cell>
          <cell r="L434">
            <v>-174266.15754213298</v>
          </cell>
          <cell r="M434">
            <v>57490.278265781839</v>
          </cell>
          <cell r="N434">
            <v>-231756.43580791479</v>
          </cell>
        </row>
        <row r="435">
          <cell r="A435" t="str">
            <v>Sep2</v>
          </cell>
          <cell r="B435" t="str">
            <v>01-Sep-2002</v>
          </cell>
          <cell r="C435">
            <v>3</v>
          </cell>
          <cell r="D435" t="str">
            <v>Generadores y Trans.</v>
          </cell>
          <cell r="E435" t="str">
            <v>VALLE HERMOSO</v>
          </cell>
          <cell r="F435">
            <v>2</v>
          </cell>
          <cell r="G435" t="str">
            <v>ELECTROPAZ</v>
          </cell>
          <cell r="H435">
            <v>44111.170553161748</v>
          </cell>
          <cell r="I435">
            <v>53245.313558389251</v>
          </cell>
          <cell r="J435">
            <v>-9134.1430052275027</v>
          </cell>
          <cell r="K435">
            <v>4</v>
          </cell>
          <cell r="L435">
            <v>45809.398584608112</v>
          </cell>
          <cell r="M435">
            <v>55295.195320629784</v>
          </cell>
          <cell r="N435">
            <v>-9485.7967360216699</v>
          </cell>
        </row>
        <row r="436">
          <cell r="A436" t="str">
            <v>Sep2</v>
          </cell>
          <cell r="B436" t="str">
            <v>01-Sep-2002</v>
          </cell>
          <cell r="C436">
            <v>3</v>
          </cell>
          <cell r="D436" t="str">
            <v>Generadores y Trans.</v>
          </cell>
          <cell r="E436" t="str">
            <v>VALLE HERMOSO</v>
          </cell>
          <cell r="F436">
            <v>3</v>
          </cell>
          <cell r="G436" t="str">
            <v>ELFEC</v>
          </cell>
          <cell r="H436">
            <v>-74154.926870964118</v>
          </cell>
          <cell r="I436">
            <v>53150.927932131352</v>
          </cell>
          <cell r="J436">
            <v>-127305.85480309547</v>
          </cell>
          <cell r="K436">
            <v>4</v>
          </cell>
          <cell r="L436">
            <v>-77009.804080136251</v>
          </cell>
          <cell r="M436">
            <v>55197.175959101049</v>
          </cell>
          <cell r="N436">
            <v>-132206.9800392373</v>
          </cell>
        </row>
        <row r="437">
          <cell r="A437" t="str">
            <v>Sep2</v>
          </cell>
          <cell r="B437" t="str">
            <v>01-Sep-2002</v>
          </cell>
          <cell r="C437">
            <v>3</v>
          </cell>
          <cell r="D437" t="str">
            <v>Generadores y Trans.</v>
          </cell>
          <cell r="E437" t="str">
            <v>VALLE HERMOSO</v>
          </cell>
          <cell r="F437">
            <v>4</v>
          </cell>
          <cell r="G437" t="str">
            <v>ELFEO</v>
          </cell>
          <cell r="H437">
            <v>3790.9943168689942</v>
          </cell>
          <cell r="I437">
            <v>10328.550920857597</v>
          </cell>
          <cell r="J437">
            <v>-6537.5566039886025</v>
          </cell>
          <cell r="K437">
            <v>4</v>
          </cell>
          <cell r="L437">
            <v>3936.943126098663</v>
          </cell>
          <cell r="M437">
            <v>10726.187947444376</v>
          </cell>
          <cell r="N437">
            <v>-6789.2448213457137</v>
          </cell>
        </row>
        <row r="438">
          <cell r="A438" t="str">
            <v>Sep2</v>
          </cell>
          <cell r="B438" t="str">
            <v>01-Sep-2002</v>
          </cell>
          <cell r="C438">
            <v>3</v>
          </cell>
          <cell r="D438" t="str">
            <v>Generadores y Trans.</v>
          </cell>
          <cell r="E438" t="str">
            <v>VALLE HERMOSO</v>
          </cell>
          <cell r="F438">
            <v>5</v>
          </cell>
          <cell r="G438" t="str">
            <v>SEPSA</v>
          </cell>
          <cell r="H438">
            <v>12925.671791351811</v>
          </cell>
          <cell r="I438">
            <v>17190.550480341535</v>
          </cell>
          <cell r="J438">
            <v>-4264.8786889897237</v>
          </cell>
          <cell r="K438">
            <v>4</v>
          </cell>
          <cell r="L438">
            <v>13423.2949078115</v>
          </cell>
          <cell r="M438">
            <v>17852.366395349425</v>
          </cell>
          <cell r="N438">
            <v>-4429.0714875379235</v>
          </cell>
        </row>
        <row r="439">
          <cell r="A439" t="str">
            <v>Sep2</v>
          </cell>
          <cell r="B439" t="str">
            <v>01-Sep-2002</v>
          </cell>
          <cell r="C439">
            <v>3</v>
          </cell>
          <cell r="D439" t="str">
            <v>Generadores y Trans.</v>
          </cell>
          <cell r="E439" t="str">
            <v>VALLE HERMOSO</v>
          </cell>
          <cell r="F439">
            <v>6</v>
          </cell>
          <cell r="G439" t="str">
            <v>CESSA</v>
          </cell>
          <cell r="H439">
            <v>-14156.606524242598</v>
          </cell>
          <cell r="I439">
            <v>-7118.652291490017</v>
          </cell>
          <cell r="J439">
            <v>-7037.9542327525805</v>
          </cell>
          <cell r="K439">
            <v>4</v>
          </cell>
          <cell r="L439">
            <v>-14701.619175871316</v>
          </cell>
          <cell r="M439">
            <v>-7392.7120073381548</v>
          </cell>
          <cell r="N439">
            <v>-7308.9071685331601</v>
          </cell>
        </row>
        <row r="440">
          <cell r="A440" t="str">
            <v>Sep2</v>
          </cell>
          <cell r="B440" t="str">
            <v>01-Sep-2002</v>
          </cell>
          <cell r="C440">
            <v>4</v>
          </cell>
          <cell r="D440" t="str">
            <v>Generadores y Trans.</v>
          </cell>
          <cell r="E440" t="str">
            <v>COBEE</v>
          </cell>
          <cell r="F440">
            <v>1</v>
          </cell>
          <cell r="G440" t="str">
            <v>CRE</v>
          </cell>
          <cell r="H440">
            <v>-2844.8770032799753</v>
          </cell>
          <cell r="I440">
            <v>938.52284836742638</v>
          </cell>
          <cell r="J440">
            <v>-3783.3998516474016</v>
          </cell>
          <cell r="K440">
            <v>4</v>
          </cell>
          <cell r="L440">
            <v>-2954.4014120046245</v>
          </cell>
          <cell r="M440">
            <v>974.65487092007231</v>
          </cell>
          <cell r="N440">
            <v>-3929.0562829246965</v>
          </cell>
        </row>
        <row r="441">
          <cell r="A441" t="str">
            <v>Sep2</v>
          </cell>
          <cell r="B441" t="str">
            <v>01-Sep-2002</v>
          </cell>
          <cell r="C441">
            <v>4</v>
          </cell>
          <cell r="D441" t="str">
            <v>Generadores y Trans.</v>
          </cell>
          <cell r="E441" t="str">
            <v>COBEE</v>
          </cell>
          <cell r="F441">
            <v>2</v>
          </cell>
          <cell r="G441" t="str">
            <v>ELECTROPAZ</v>
          </cell>
          <cell r="H441">
            <v>747.83369534001133</v>
          </cell>
          <cell r="I441">
            <v>902.68834625277839</v>
          </cell>
          <cell r="J441">
            <v>-154.85465091276706</v>
          </cell>
          <cell r="K441">
            <v>4</v>
          </cell>
          <cell r="L441">
            <v>776.62441044370519</v>
          </cell>
          <cell r="M441">
            <v>937.4407827454562</v>
          </cell>
          <cell r="N441">
            <v>-160.81637230175099</v>
          </cell>
        </row>
        <row r="442">
          <cell r="A442" t="str">
            <v>Sep2</v>
          </cell>
          <cell r="B442" t="str">
            <v>01-Sep-2002</v>
          </cell>
          <cell r="C442">
            <v>4</v>
          </cell>
          <cell r="D442" t="str">
            <v>Generadores y Trans.</v>
          </cell>
          <cell r="E442" t="str">
            <v>COBEE</v>
          </cell>
          <cell r="F442">
            <v>3</v>
          </cell>
          <cell r="G442" t="str">
            <v>ELFEC</v>
          </cell>
          <cell r="H442">
            <v>-1257.1770890266371</v>
          </cell>
          <cell r="I442">
            <v>901.08819031072858</v>
          </cell>
          <cell r="J442">
            <v>-2158.2652793373654</v>
          </cell>
          <cell r="K442">
            <v>4</v>
          </cell>
          <cell r="L442">
            <v>-1305.5769239506312</v>
          </cell>
          <cell r="M442">
            <v>935.77902268722903</v>
          </cell>
          <cell r="N442">
            <v>-2241.3559466378601</v>
          </cell>
        </row>
        <row r="443">
          <cell r="A443" t="str">
            <v>Sep2</v>
          </cell>
          <cell r="B443" t="str">
            <v>01-Sep-2002</v>
          </cell>
          <cell r="C443">
            <v>4</v>
          </cell>
          <cell r="D443" t="str">
            <v>Generadores y Trans.</v>
          </cell>
          <cell r="E443" t="str">
            <v>COBEE</v>
          </cell>
          <cell r="F443">
            <v>4</v>
          </cell>
          <cell r="G443" t="str">
            <v>ELFEO</v>
          </cell>
          <cell r="H443">
            <v>64.270189465509787</v>
          </cell>
          <cell r="I443">
            <v>175.10390918653096</v>
          </cell>
          <cell r="J443">
            <v>-110.83371972102117</v>
          </cell>
          <cell r="K443">
            <v>4</v>
          </cell>
          <cell r="L443">
            <v>66.744515944902531</v>
          </cell>
          <cell r="M443">
            <v>181.84520313242675</v>
          </cell>
          <cell r="N443">
            <v>-115.10068718752422</v>
          </cell>
        </row>
        <row r="444">
          <cell r="A444" t="str">
            <v>Sep2</v>
          </cell>
          <cell r="B444" t="str">
            <v>01-Sep-2002</v>
          </cell>
          <cell r="C444">
            <v>4</v>
          </cell>
          <cell r="D444" t="str">
            <v>Generadores y Trans.</v>
          </cell>
          <cell r="E444" t="str">
            <v>COBEE</v>
          </cell>
          <cell r="F444">
            <v>5</v>
          </cell>
          <cell r="G444" t="str">
            <v>SEPSA</v>
          </cell>
          <cell r="H444">
            <v>219.13390144179527</v>
          </cell>
          <cell r="I444">
            <v>291.43803552321197</v>
          </cell>
          <cell r="J444">
            <v>-72.304134081416692</v>
          </cell>
          <cell r="K444">
            <v>4</v>
          </cell>
          <cell r="L444">
            <v>227.57029815042873</v>
          </cell>
          <cell r="M444">
            <v>302.65805610187027</v>
          </cell>
          <cell r="N444">
            <v>-75.087757951441546</v>
          </cell>
        </row>
        <row r="445">
          <cell r="A445" t="str">
            <v>Sep2</v>
          </cell>
          <cell r="B445" t="str">
            <v>01-Sep-2002</v>
          </cell>
          <cell r="C445">
            <v>4</v>
          </cell>
          <cell r="D445" t="str">
            <v>Generadores y Trans.</v>
          </cell>
          <cell r="E445" t="str">
            <v>COBEE</v>
          </cell>
          <cell r="F445">
            <v>6</v>
          </cell>
          <cell r="G445" t="str">
            <v>CESSA</v>
          </cell>
          <cell r="H445">
            <v>-240.0024129429961</v>
          </cell>
          <cell r="I445">
            <v>-120.68525913565996</v>
          </cell>
          <cell r="J445">
            <v>-119.31715380733614</v>
          </cell>
          <cell r="K445">
            <v>4</v>
          </cell>
          <cell r="L445">
            <v>-249.24222272730816</v>
          </cell>
          <cell r="M445">
            <v>-125.33149924845733</v>
          </cell>
          <cell r="N445">
            <v>-123.91072347885083</v>
          </cell>
        </row>
        <row r="446">
          <cell r="A446" t="str">
            <v>Sep2</v>
          </cell>
          <cell r="B446" t="str">
            <v>01-Sep-2002</v>
          </cell>
          <cell r="C446">
            <v>5</v>
          </cell>
          <cell r="D446" t="str">
            <v>Generadores y Trans.</v>
          </cell>
          <cell r="E446" t="str">
            <v>CECBB</v>
          </cell>
          <cell r="F446">
            <v>1</v>
          </cell>
          <cell r="G446" t="str">
            <v>CRE</v>
          </cell>
          <cell r="H446">
            <v>-175118.9955568341</v>
          </cell>
          <cell r="I446">
            <v>57771.628904783276</v>
          </cell>
          <cell r="J446">
            <v>-232890.62446161738</v>
          </cell>
          <cell r="K446">
            <v>4</v>
          </cell>
          <cell r="L446">
            <v>-181860.87031019022</v>
          </cell>
          <cell r="M446">
            <v>59995.768468483606</v>
          </cell>
          <cell r="N446">
            <v>-241856.63877867383</v>
          </cell>
        </row>
        <row r="447">
          <cell r="A447" t="str">
            <v>Sep2</v>
          </cell>
          <cell r="B447" t="str">
            <v>01-Sep-2002</v>
          </cell>
          <cell r="C447">
            <v>5</v>
          </cell>
          <cell r="D447" t="str">
            <v>Generadores y Trans.</v>
          </cell>
          <cell r="E447" t="str">
            <v>CECBB</v>
          </cell>
          <cell r="F447">
            <v>2</v>
          </cell>
          <cell r="G447" t="str">
            <v>ELECTROPAZ</v>
          </cell>
          <cell r="H447">
            <v>46033.584376586135</v>
          </cell>
          <cell r="I447">
            <v>55565.803482678421</v>
          </cell>
          <cell r="J447">
            <v>-9532.2191060922851</v>
          </cell>
          <cell r="K447">
            <v>4</v>
          </cell>
          <cell r="L447">
            <v>47805.823072497747</v>
          </cell>
          <cell r="M447">
            <v>57705.02136968507</v>
          </cell>
          <cell r="N447">
            <v>-9899.1982971873222</v>
          </cell>
        </row>
        <row r="448">
          <cell r="A448" t="str">
            <v>Sep2</v>
          </cell>
          <cell r="B448" t="str">
            <v>01-Sep-2002</v>
          </cell>
          <cell r="C448">
            <v>5</v>
          </cell>
          <cell r="D448" t="str">
            <v>Generadores y Trans.</v>
          </cell>
          <cell r="E448" t="str">
            <v>CECBB</v>
          </cell>
          <cell r="F448">
            <v>3</v>
          </cell>
          <cell r="G448" t="str">
            <v>ELFEC</v>
          </cell>
          <cell r="H448">
            <v>-77386.680975515948</v>
          </cell>
          <cell r="I448">
            <v>55467.304425958922</v>
          </cell>
          <cell r="J448">
            <v>-132853.98540147487</v>
          </cell>
          <cell r="K448">
            <v>4</v>
          </cell>
          <cell r="L448">
            <v>-80365.976905439951</v>
          </cell>
          <cell r="M448">
            <v>57602.730215474294</v>
          </cell>
          <cell r="N448">
            <v>-137968.70712091425</v>
          </cell>
        </row>
        <row r="449">
          <cell r="A449" t="str">
            <v>Sep2</v>
          </cell>
          <cell r="B449" t="str">
            <v>01-Sep-2002</v>
          </cell>
          <cell r="C449">
            <v>5</v>
          </cell>
          <cell r="D449" t="str">
            <v>Generadores y Trans.</v>
          </cell>
          <cell r="E449" t="str">
            <v>CECBB</v>
          </cell>
          <cell r="F449">
            <v>4</v>
          </cell>
          <cell r="G449" t="str">
            <v>ELFEO</v>
          </cell>
          <cell r="H449">
            <v>3956.2100612684562</v>
          </cell>
          <cell r="I449">
            <v>10778.680645759583</v>
          </cell>
          <cell r="J449">
            <v>-6822.4705844911268</v>
          </cell>
          <cell r="K449">
            <v>4</v>
          </cell>
          <cell r="L449">
            <v>4108.5194817640922</v>
          </cell>
          <cell r="M449">
            <v>11193.647135768662</v>
          </cell>
          <cell r="N449">
            <v>-7085.1276540045692</v>
          </cell>
        </row>
        <row r="450">
          <cell r="A450" t="str">
            <v>Sep2</v>
          </cell>
          <cell r="B450" t="str">
            <v>01-Sep-2002</v>
          </cell>
          <cell r="C450">
            <v>5</v>
          </cell>
          <cell r="D450" t="str">
            <v>Generadores y Trans.</v>
          </cell>
          <cell r="E450" t="str">
            <v>CECBB</v>
          </cell>
          <cell r="F450">
            <v>5</v>
          </cell>
          <cell r="G450" t="str">
            <v>SEPSA</v>
          </cell>
          <cell r="H450">
            <v>13488.986929380048</v>
          </cell>
          <cell r="I450">
            <v>17939.733770226245</v>
          </cell>
          <cell r="J450">
            <v>-4450.7468408461973</v>
          </cell>
          <cell r="K450">
            <v>4</v>
          </cell>
          <cell r="L450">
            <v>14008.297014150512</v>
          </cell>
          <cell r="M450">
            <v>18630.392358135778</v>
          </cell>
          <cell r="N450">
            <v>-4622.0953439852647</v>
          </cell>
        </row>
        <row r="451">
          <cell r="A451" t="str">
            <v>Sep2</v>
          </cell>
          <cell r="B451" t="str">
            <v>01-Sep-2002</v>
          </cell>
          <cell r="C451">
            <v>5</v>
          </cell>
          <cell r="D451" t="str">
            <v>Generadores y Trans.</v>
          </cell>
          <cell r="E451" t="str">
            <v>CECBB</v>
          </cell>
          <cell r="F451">
            <v>6</v>
          </cell>
          <cell r="G451" t="str">
            <v>CESSA</v>
          </cell>
          <cell r="H451">
            <v>-14773.567165588198</v>
          </cell>
          <cell r="I451">
            <v>-7428.891067693412</v>
          </cell>
          <cell r="J451">
            <v>-7344.6760978947859</v>
          </cell>
          <cell r="K451">
            <v>4</v>
          </cell>
          <cell r="L451">
            <v>-15342.332074123577</v>
          </cell>
          <cell r="M451">
            <v>-7714.894610458482</v>
          </cell>
          <cell r="N451">
            <v>-7627.4374636650946</v>
          </cell>
        </row>
        <row r="452">
          <cell r="A452" t="str">
            <v>Sep2</v>
          </cell>
          <cell r="B452" t="str">
            <v>01-Sep-2002</v>
          </cell>
          <cell r="C452">
            <v>6</v>
          </cell>
          <cell r="D452" t="str">
            <v>Generadores y Trans.</v>
          </cell>
          <cell r="E452" t="str">
            <v>RÍO ELÉCTRICO</v>
          </cell>
          <cell r="F452">
            <v>1</v>
          </cell>
          <cell r="G452" t="str">
            <v>CRE</v>
          </cell>
          <cell r="H452">
            <v>-20016.170847761066</v>
          </cell>
          <cell r="I452">
            <v>6603.3201631532866</v>
          </cell>
          <cell r="J452">
            <v>-26619.491010914353</v>
          </cell>
          <cell r="K452">
            <v>4</v>
          </cell>
          <cell r="L452">
            <v>-20786.769813728679</v>
          </cell>
          <cell r="M452">
            <v>6857.5401999615851</v>
          </cell>
          <cell r="N452">
            <v>-27644.310013690265</v>
          </cell>
        </row>
        <row r="453">
          <cell r="A453" t="str">
            <v>Sep2</v>
          </cell>
          <cell r="B453" t="str">
            <v>01-Sep-2002</v>
          </cell>
          <cell r="C453">
            <v>6</v>
          </cell>
          <cell r="D453" t="str">
            <v>Generadores y Trans.</v>
          </cell>
          <cell r="E453" t="str">
            <v>RÍO ELÉCTRICO</v>
          </cell>
          <cell r="F453">
            <v>2</v>
          </cell>
          <cell r="G453" t="str">
            <v>ELECTROPAZ</v>
          </cell>
          <cell r="H453">
            <v>5261.6570046367769</v>
          </cell>
          <cell r="I453">
            <v>6351.1934400140144</v>
          </cell>
          <cell r="J453">
            <v>-1089.5364353772375</v>
          </cell>
          <cell r="K453">
            <v>4</v>
          </cell>
          <cell r="L453">
            <v>5464.2245925080042</v>
          </cell>
          <cell r="M453">
            <v>6595.7068953976413</v>
          </cell>
          <cell r="N453">
            <v>-1131.4823028896369</v>
          </cell>
        </row>
        <row r="454">
          <cell r="A454" t="str">
            <v>Sep2</v>
          </cell>
          <cell r="B454" t="str">
            <v>01-Sep-2002</v>
          </cell>
          <cell r="C454">
            <v>6</v>
          </cell>
          <cell r="D454" t="str">
            <v>Generadores y Trans.</v>
          </cell>
          <cell r="E454" t="str">
            <v>RÍO ELÉCTRICO</v>
          </cell>
          <cell r="F454">
            <v>3</v>
          </cell>
          <cell r="G454" t="str">
            <v>ELFEC</v>
          </cell>
          <cell r="H454">
            <v>-8845.3284169528688</v>
          </cell>
          <cell r="I454">
            <v>6339.9349586518319</v>
          </cell>
          <cell r="J454">
            <v>-15185.2633756047</v>
          </cell>
          <cell r="K454">
            <v>4</v>
          </cell>
          <cell r="L454">
            <v>-9185.8631267927503</v>
          </cell>
          <cell r="M454">
            <v>6584.0149757838544</v>
          </cell>
          <cell r="N454">
            <v>-15769.878102576604</v>
          </cell>
        </row>
        <row r="455">
          <cell r="A455" t="str">
            <v>Sep2</v>
          </cell>
          <cell r="B455" t="str">
            <v>01-Sep-2002</v>
          </cell>
          <cell r="C455">
            <v>6</v>
          </cell>
          <cell r="D455" t="str">
            <v>Generadores y Trans.</v>
          </cell>
          <cell r="E455" t="str">
            <v>RÍO ELÉCTRICO</v>
          </cell>
          <cell r="F455">
            <v>4</v>
          </cell>
          <cell r="G455" t="str">
            <v>ELFEO</v>
          </cell>
          <cell r="H455">
            <v>452.19638363149772</v>
          </cell>
          <cell r="I455">
            <v>1232.0074851557686</v>
          </cell>
          <cell r="J455">
            <v>-779.81110152427084</v>
          </cell>
          <cell r="K455">
            <v>4</v>
          </cell>
          <cell r="L455">
            <v>469.60541097699041</v>
          </cell>
          <cell r="M455">
            <v>1279.4383200215484</v>
          </cell>
          <cell r="N455">
            <v>-809.83290904455805</v>
          </cell>
        </row>
        <row r="456">
          <cell r="A456" t="str">
            <v>Sep2</v>
          </cell>
          <cell r="B456" t="str">
            <v>01-Sep-2002</v>
          </cell>
          <cell r="C456">
            <v>6</v>
          </cell>
          <cell r="D456" t="str">
            <v>Generadores y Trans.</v>
          </cell>
          <cell r="E456" t="str">
            <v>RÍO ELÉCTRICO</v>
          </cell>
          <cell r="F456">
            <v>5</v>
          </cell>
          <cell r="G456" t="str">
            <v>SEPSA</v>
          </cell>
          <cell r="H456">
            <v>1541.7965714293989</v>
          </cell>
          <cell r="I456">
            <v>2050.5187056743816</v>
          </cell>
          <cell r="J456">
            <v>-508.72213424498273</v>
          </cell>
          <cell r="K456">
            <v>4</v>
          </cell>
          <cell r="L456">
            <v>1601.1539206802822</v>
          </cell>
          <cell r="M456">
            <v>2129.4612569899182</v>
          </cell>
          <cell r="N456">
            <v>-528.30733630963584</v>
          </cell>
        </row>
        <row r="457">
          <cell r="A457" t="str">
            <v>Sep2</v>
          </cell>
          <cell r="B457" t="str">
            <v>01-Sep-2002</v>
          </cell>
          <cell r="C457">
            <v>6</v>
          </cell>
          <cell r="D457" t="str">
            <v>Generadores y Trans.</v>
          </cell>
          <cell r="E457" t="str">
            <v>RÍO ELÉCTRICO</v>
          </cell>
          <cell r="F457">
            <v>6</v>
          </cell>
          <cell r="G457" t="str">
            <v>CESSA</v>
          </cell>
          <cell r="H457">
            <v>-1688.6246033847031</v>
          </cell>
          <cell r="I457">
            <v>-849.12520396508432</v>
          </cell>
          <cell r="J457">
            <v>-839.49939941961873</v>
          </cell>
          <cell r="K457">
            <v>4</v>
          </cell>
          <cell r="L457">
            <v>-1753.6346586631469</v>
          </cell>
          <cell r="M457">
            <v>-881.81552266436358</v>
          </cell>
          <cell r="N457">
            <v>-871.81913599878328</v>
          </cell>
        </row>
        <row r="458">
          <cell r="A458" t="str">
            <v>Sep2</v>
          </cell>
          <cell r="B458" t="str">
            <v>01-Sep-2002</v>
          </cell>
          <cell r="C458">
            <v>7</v>
          </cell>
          <cell r="D458" t="str">
            <v>Generadores y Trans.</v>
          </cell>
          <cell r="E458" t="str">
            <v>HIDROBOL</v>
          </cell>
          <cell r="F458">
            <v>1</v>
          </cell>
          <cell r="G458" t="str">
            <v>CRE</v>
          </cell>
          <cell r="H458">
            <v>-130871.76693011742</v>
          </cell>
          <cell r="I458">
            <v>43174.500454156878</v>
          </cell>
          <cell r="J458">
            <v>-174046.26738427428</v>
          </cell>
          <cell r="K458">
            <v>4</v>
          </cell>
          <cell r="L458">
            <v>-135910.17557669347</v>
          </cell>
          <cell r="M458">
            <v>44836.667791715496</v>
          </cell>
          <cell r="N458">
            <v>-180746.84336840894</v>
          </cell>
        </row>
        <row r="459">
          <cell r="A459" t="str">
            <v>Sep2</v>
          </cell>
          <cell r="B459" t="str">
            <v>01-Sep-2002</v>
          </cell>
          <cell r="C459">
            <v>7</v>
          </cell>
          <cell r="D459" t="str">
            <v>Generadores y Trans.</v>
          </cell>
          <cell r="E459" t="str">
            <v>HIDROBOL</v>
          </cell>
          <cell r="F459">
            <v>2</v>
          </cell>
          <cell r="G459" t="str">
            <v>ELECTROPAZ</v>
          </cell>
          <cell r="H459">
            <v>34402.30173964909</v>
          </cell>
          <cell r="I459">
            <v>41526.019833237922</v>
          </cell>
          <cell r="J459">
            <v>-7123.7180935888318</v>
          </cell>
          <cell r="K459">
            <v>4</v>
          </cell>
          <cell r="L459">
            <v>35726.749774645992</v>
          </cell>
          <cell r="M459">
            <v>43124.722611487996</v>
          </cell>
          <cell r="N459">
            <v>-7397.9728368420028</v>
          </cell>
        </row>
        <row r="460">
          <cell r="A460" t="str">
            <v>Sep2</v>
          </cell>
          <cell r="B460" t="str">
            <v>01-Sep-2002</v>
          </cell>
          <cell r="C460">
            <v>7</v>
          </cell>
          <cell r="D460" t="str">
            <v>Generadores y Trans.</v>
          </cell>
          <cell r="E460" t="str">
            <v>HIDROBOL</v>
          </cell>
          <cell r="F460">
            <v>3</v>
          </cell>
          <cell r="G460" t="str">
            <v>ELFEC</v>
          </cell>
          <cell r="H460">
            <v>-57833.427172874362</v>
          </cell>
          <cell r="I460">
            <v>41452.40848369334</v>
          </cell>
          <cell r="J460">
            <v>-99285.83565656771</v>
          </cell>
          <cell r="K460">
            <v>4</v>
          </cell>
          <cell r="L460">
            <v>-60059.945896997124</v>
          </cell>
          <cell r="M460">
            <v>43048.277311820086</v>
          </cell>
          <cell r="N460">
            <v>-103108.22320881722</v>
          </cell>
        </row>
        <row r="461">
          <cell r="A461" t="str">
            <v>Sep2</v>
          </cell>
          <cell r="B461" t="str">
            <v>01-Sep-2002</v>
          </cell>
          <cell r="C461">
            <v>7</v>
          </cell>
          <cell r="D461" t="str">
            <v>Generadores y Trans.</v>
          </cell>
          <cell r="E461" t="str">
            <v>HIDROBOL</v>
          </cell>
          <cell r="F461">
            <v>4</v>
          </cell>
          <cell r="G461" t="str">
            <v>ELFEO</v>
          </cell>
          <cell r="H461">
            <v>2956.5964527067849</v>
          </cell>
          <cell r="I461">
            <v>8055.2368222566893</v>
          </cell>
          <cell r="J461">
            <v>-5098.6403695499048</v>
          </cell>
          <cell r="K461">
            <v>4</v>
          </cell>
          <cell r="L461">
            <v>3070.4219284467767</v>
          </cell>
          <cell r="M461">
            <v>8365.3539377163415</v>
          </cell>
          <cell r="N461">
            <v>-5294.9320092695652</v>
          </cell>
        </row>
        <row r="462">
          <cell r="A462" t="str">
            <v>Sep2</v>
          </cell>
          <cell r="B462" t="str">
            <v>01-Sep-2002</v>
          </cell>
          <cell r="C462">
            <v>7</v>
          </cell>
          <cell r="D462" t="str">
            <v>Generadores y Trans.</v>
          </cell>
          <cell r="E462" t="str">
            <v>HIDROBOL</v>
          </cell>
          <cell r="F462">
            <v>5</v>
          </cell>
          <cell r="G462" t="str">
            <v>SEPSA</v>
          </cell>
          <cell r="H462">
            <v>10080.731378865728</v>
          </cell>
          <cell r="I462">
            <v>13406.910251512012</v>
          </cell>
          <cell r="J462">
            <v>-3326.1788726462837</v>
          </cell>
          <cell r="K462">
            <v>4</v>
          </cell>
          <cell r="L462">
            <v>10468.827645421132</v>
          </cell>
          <cell r="M462">
            <v>13923.06048100465</v>
          </cell>
          <cell r="N462">
            <v>-3454.232835583518</v>
          </cell>
        </row>
        <row r="463">
          <cell r="A463" t="str">
            <v>Sep2</v>
          </cell>
          <cell r="B463" t="str">
            <v>01-Sep-2002</v>
          </cell>
          <cell r="C463">
            <v>7</v>
          </cell>
          <cell r="D463" t="str">
            <v>Generadores y Trans.</v>
          </cell>
          <cell r="E463" t="str">
            <v>HIDROBOL</v>
          </cell>
          <cell r="F463">
            <v>6</v>
          </cell>
          <cell r="G463" t="str">
            <v>CESSA</v>
          </cell>
          <cell r="H463">
            <v>-11040.737372170477</v>
          </cell>
          <cell r="I463">
            <v>-5551.8368939300453</v>
          </cell>
          <cell r="J463">
            <v>-5488.9004782404318</v>
          </cell>
          <cell r="K463">
            <v>4</v>
          </cell>
          <cell r="L463">
            <v>-11465.792737016456</v>
          </cell>
          <cell r="M463">
            <v>-5765.5760652342251</v>
          </cell>
          <cell r="N463">
            <v>-5700.216671782232</v>
          </cell>
        </row>
        <row r="464">
          <cell r="A464" t="str">
            <v>Sep2</v>
          </cell>
          <cell r="B464" t="str">
            <v>01-Sep-2002</v>
          </cell>
          <cell r="C464">
            <v>8</v>
          </cell>
          <cell r="D464" t="str">
            <v>Generadores y Trans.</v>
          </cell>
          <cell r="E464" t="str">
            <v>SYNERGIA</v>
          </cell>
          <cell r="F464">
            <v>1</v>
          </cell>
          <cell r="G464" t="str">
            <v>CRE</v>
          </cell>
          <cell r="H464">
            <v>-14547.977653075955</v>
          </cell>
          <cell r="I464">
            <v>4799.3672166524984</v>
          </cell>
          <cell r="J464">
            <v>-19347.344869728455</v>
          </cell>
          <cell r="K464">
            <v>4</v>
          </cell>
          <cell r="L464">
            <v>-15108.05763149172</v>
          </cell>
          <cell r="M464">
            <v>4984.1371930171317</v>
          </cell>
          <cell r="N464">
            <v>-20092.194824508853</v>
          </cell>
        </row>
        <row r="465">
          <cell r="A465" t="str">
            <v>Sep2</v>
          </cell>
          <cell r="B465" t="str">
            <v>01-Sep-2002</v>
          </cell>
          <cell r="C465">
            <v>8</v>
          </cell>
          <cell r="D465" t="str">
            <v>Generadores y Trans.</v>
          </cell>
          <cell r="E465" t="str">
            <v>SYNERGIA</v>
          </cell>
          <cell r="F465">
            <v>2</v>
          </cell>
          <cell r="G465" t="str">
            <v>ELECTROPAZ</v>
          </cell>
          <cell r="H465">
            <v>3824.2313729135963</v>
          </cell>
          <cell r="I465">
            <v>4616.1186841598965</v>
          </cell>
          <cell r="J465">
            <v>-791.88731124630021</v>
          </cell>
          <cell r="K465">
            <v>4</v>
          </cell>
          <cell r="L465">
            <v>3971.4597695935613</v>
          </cell>
          <cell r="M465">
            <v>4793.8338081889906</v>
          </cell>
          <cell r="N465">
            <v>-822.37403859542894</v>
          </cell>
        </row>
        <row r="466">
          <cell r="A466" t="str">
            <v>Sep2</v>
          </cell>
          <cell r="B466" t="str">
            <v>01-Sep-2002</v>
          </cell>
          <cell r="C466">
            <v>8</v>
          </cell>
          <cell r="D466" t="str">
            <v>Generadores y Trans.</v>
          </cell>
          <cell r="E466" t="str">
            <v>SYNERGIA</v>
          </cell>
          <cell r="F466">
            <v>3</v>
          </cell>
          <cell r="G466" t="str">
            <v>ELFEC</v>
          </cell>
          <cell r="H466">
            <v>-6428.8839819900886</v>
          </cell>
          <cell r="I466">
            <v>4607.9358935297441</v>
          </cell>
          <cell r="J466">
            <v>-11036.819875519832</v>
          </cell>
          <cell r="K466">
            <v>4</v>
          </cell>
          <cell r="L466">
            <v>-6676.3884315937175</v>
          </cell>
          <cell r="M466">
            <v>4785.3359897722403</v>
          </cell>
          <cell r="N466">
            <v>-11461.724421365958</v>
          </cell>
        </row>
        <row r="467">
          <cell r="A467" t="str">
            <v>Sep2</v>
          </cell>
          <cell r="B467" t="str">
            <v>01-Sep-2002</v>
          </cell>
          <cell r="C467">
            <v>8</v>
          </cell>
          <cell r="D467" t="str">
            <v>Generadores y Trans.</v>
          </cell>
          <cell r="E467" t="str">
            <v>SYNERGIA</v>
          </cell>
          <cell r="F467">
            <v>4</v>
          </cell>
          <cell r="G467" t="str">
            <v>ELFEO</v>
          </cell>
          <cell r="H467">
            <v>328.66140751434699</v>
          </cell>
          <cell r="I467">
            <v>895.43686945863851</v>
          </cell>
          <cell r="J467">
            <v>-566.77546194429146</v>
          </cell>
          <cell r="K467">
            <v>4</v>
          </cell>
          <cell r="L467">
            <v>341.3144840048659</v>
          </cell>
          <cell r="M467">
            <v>929.91013264879984</v>
          </cell>
          <cell r="N467">
            <v>-588.59564864393394</v>
          </cell>
        </row>
        <row r="468">
          <cell r="A468" t="str">
            <v>Sep2</v>
          </cell>
          <cell r="B468" t="str">
            <v>01-Sep-2002</v>
          </cell>
          <cell r="C468">
            <v>8</v>
          </cell>
          <cell r="D468" t="str">
            <v>Generadores y Trans.</v>
          </cell>
          <cell r="E468" t="str">
            <v>SYNERGIA</v>
          </cell>
          <cell r="F468">
            <v>5</v>
          </cell>
          <cell r="G468" t="str">
            <v>SEPSA</v>
          </cell>
          <cell r="H468">
            <v>1120.5950547356047</v>
          </cell>
          <cell r="I468">
            <v>1490.3400122957041</v>
          </cell>
          <cell r="J468">
            <v>-369.74495756009946</v>
          </cell>
          <cell r="K468">
            <v>4</v>
          </cell>
          <cell r="L468">
            <v>1163.736642455629</v>
          </cell>
          <cell r="M468">
            <v>1547.7163447196297</v>
          </cell>
          <cell r="N468">
            <v>-383.97970226400082</v>
          </cell>
        </row>
        <row r="469">
          <cell r="A469" t="str">
            <v>Sep2</v>
          </cell>
          <cell r="B469" t="str">
            <v>01-Sep-2002</v>
          </cell>
          <cell r="C469">
            <v>8</v>
          </cell>
          <cell r="D469" t="str">
            <v>Generadores y Trans.</v>
          </cell>
          <cell r="E469" t="str">
            <v>SYNERGIA</v>
          </cell>
          <cell r="F469">
            <v>6</v>
          </cell>
          <cell r="G469" t="str">
            <v>CESSA</v>
          </cell>
          <cell r="H469">
            <v>-1227.311316501017</v>
          </cell>
          <cell r="I469">
            <v>-617.15372964701567</v>
          </cell>
          <cell r="J469">
            <v>-610.15758685400135</v>
          </cell>
          <cell r="K469">
            <v>4</v>
          </cell>
          <cell r="L469">
            <v>-1274.5613544133294</v>
          </cell>
          <cell r="M469">
            <v>-640.91342022550816</v>
          </cell>
          <cell r="N469">
            <v>-633.64793418782119</v>
          </cell>
        </row>
        <row r="470">
          <cell r="A470" t="str">
            <v>Sep2</v>
          </cell>
          <cell r="B470" t="str">
            <v>01-Sep-2002</v>
          </cell>
          <cell r="C470">
            <v>9</v>
          </cell>
          <cell r="D470" t="str">
            <v>Generadores y Trans.</v>
          </cell>
          <cell r="E470" t="str">
            <v>INGRESO TARIFARIO</v>
          </cell>
          <cell r="F470">
            <v>1</v>
          </cell>
          <cell r="G470" t="str">
            <v>CRE</v>
          </cell>
          <cell r="H470">
            <v>-20043.062070581102</v>
          </cell>
          <cell r="I470">
            <v>6612.1915579475244</v>
          </cell>
          <cell r="J470">
            <v>-26655.253628528626</v>
          </cell>
          <cell r="K470">
            <v>4</v>
          </cell>
          <cell r="L470">
            <v>-20814.696316905596</v>
          </cell>
          <cell r="M470">
            <v>6866.7531329904396</v>
          </cell>
          <cell r="N470">
            <v>-27681.449449896038</v>
          </cell>
        </row>
        <row r="471">
          <cell r="A471" t="str">
            <v>Sep2</v>
          </cell>
          <cell r="B471" t="str">
            <v>01-Sep-2002</v>
          </cell>
          <cell r="C471">
            <v>9</v>
          </cell>
          <cell r="D471" t="str">
            <v>Generadores y Trans.</v>
          </cell>
          <cell r="E471" t="str">
            <v>INGRESO TARIFARIO</v>
          </cell>
          <cell r="F471">
            <v>2</v>
          </cell>
          <cell r="G471" t="str">
            <v>ELECTROPAZ</v>
          </cell>
          <cell r="H471">
            <v>5268.7259086739405</v>
          </cell>
          <cell r="I471">
            <v>6359.7261088879759</v>
          </cell>
          <cell r="J471">
            <v>-1091.0002002140354</v>
          </cell>
          <cell r="K471">
            <v>4</v>
          </cell>
          <cell r="L471">
            <v>5471.5656410119091</v>
          </cell>
          <cell r="M471">
            <v>6604.5680619578598</v>
          </cell>
          <cell r="N471">
            <v>-1133.0024209459509</v>
          </cell>
        </row>
        <row r="472">
          <cell r="A472" t="str">
            <v>Sep2</v>
          </cell>
          <cell r="B472" t="str">
            <v>01-Sep-2002</v>
          </cell>
          <cell r="C472">
            <v>9</v>
          </cell>
          <cell r="D472" t="str">
            <v>Generadores y Trans.</v>
          </cell>
          <cell r="E472" t="str">
            <v>INGRESO TARIFARIO</v>
          </cell>
          <cell r="F472">
            <v>3</v>
          </cell>
          <cell r="G472" t="str">
            <v>ELFEC</v>
          </cell>
          <cell r="H472">
            <v>-8857.2118935271774</v>
          </cell>
          <cell r="I472">
            <v>6348.4525020388437</v>
          </cell>
          <cell r="J472">
            <v>-15205.664395566022</v>
          </cell>
          <cell r="K472">
            <v>4</v>
          </cell>
          <cell r="L472">
            <v>-9198.2041031970675</v>
          </cell>
          <cell r="M472">
            <v>6592.8604345437188</v>
          </cell>
          <cell r="N472">
            <v>-15791.064537740787</v>
          </cell>
        </row>
        <row r="473">
          <cell r="A473" t="str">
            <v>Sep2</v>
          </cell>
          <cell r="B473" t="str">
            <v>01-Sep-2002</v>
          </cell>
          <cell r="C473">
            <v>9</v>
          </cell>
          <cell r="D473" t="str">
            <v>Generadores y Trans.</v>
          </cell>
          <cell r="E473" t="str">
            <v>INGRESO TARIFARIO</v>
          </cell>
          <cell r="F473">
            <v>4</v>
          </cell>
          <cell r="G473" t="str">
            <v>ELFEO</v>
          </cell>
          <cell r="H473">
            <v>452.8038981158183</v>
          </cell>
          <cell r="I473">
            <v>1233.6626562697274</v>
          </cell>
          <cell r="J473">
            <v>-780.85875815390909</v>
          </cell>
          <cell r="K473">
            <v>4</v>
          </cell>
          <cell r="L473">
            <v>470.23631405231515</v>
          </cell>
          <cell r="M473">
            <v>1281.1572132709057</v>
          </cell>
          <cell r="N473">
            <v>-810.92089921859042</v>
          </cell>
        </row>
        <row r="474">
          <cell r="A474" t="str">
            <v>Sep2</v>
          </cell>
          <cell r="B474" t="str">
            <v>01-Sep-2002</v>
          </cell>
          <cell r="C474">
            <v>9</v>
          </cell>
          <cell r="D474" t="str">
            <v>Generadores y Trans.</v>
          </cell>
          <cell r="E474" t="str">
            <v>INGRESO TARIFARIO</v>
          </cell>
          <cell r="F474">
            <v>5</v>
          </cell>
          <cell r="G474" t="str">
            <v>SEPSA</v>
          </cell>
          <cell r="H474">
            <v>1543.8679364002928</v>
          </cell>
          <cell r="I474">
            <v>2053.2735260558793</v>
          </cell>
          <cell r="J474">
            <v>-509.40558965558648</v>
          </cell>
          <cell r="K474">
            <v>4</v>
          </cell>
          <cell r="L474">
            <v>1603.3050307591118</v>
          </cell>
          <cell r="M474">
            <v>2132.3221347064355</v>
          </cell>
          <cell r="N474">
            <v>-529.01710394732356</v>
          </cell>
        </row>
        <row r="475">
          <cell r="A475" t="str">
            <v>Sep2</v>
          </cell>
          <cell r="B475" t="str">
            <v>01-Sep-2002</v>
          </cell>
          <cell r="C475">
            <v>9</v>
          </cell>
          <cell r="D475" t="str">
            <v>Generadores y Trans.</v>
          </cell>
          <cell r="E475" t="str">
            <v>INGRESO TARIFARIO</v>
          </cell>
          <cell r="F475">
            <v>6</v>
          </cell>
          <cell r="G475" t="str">
            <v>CESSA</v>
          </cell>
          <cell r="H475">
            <v>-1690.8932281288858</v>
          </cell>
          <cell r="I475">
            <v>-850.26598235050096</v>
          </cell>
          <cell r="J475">
            <v>-840.6272457783848</v>
          </cell>
          <cell r="K475">
            <v>4</v>
          </cell>
          <cell r="L475">
            <v>-1755.9906227838433</v>
          </cell>
          <cell r="M475">
            <v>-883.00021967192265</v>
          </cell>
          <cell r="N475">
            <v>-872.99040311192061</v>
          </cell>
        </row>
        <row r="476">
          <cell r="A476" t="str">
            <v>Sep2</v>
          </cell>
          <cell r="B476" t="str">
            <v>01-Sep-2002</v>
          </cell>
          <cell r="C476">
            <v>10</v>
          </cell>
          <cell r="D476" t="str">
            <v>Distribuidores</v>
          </cell>
          <cell r="E476" t="str">
            <v>CRE</v>
          </cell>
          <cell r="F476">
            <v>1</v>
          </cell>
          <cell r="G476" t="str">
            <v>CRE</v>
          </cell>
          <cell r="H476">
            <v>-300176.11342851305</v>
          </cell>
          <cell r="I476">
            <v>99027.880875687333</v>
          </cell>
          <cell r="J476">
            <v>-399203.9943042004</v>
          </cell>
          <cell r="K476">
            <v>4</v>
          </cell>
          <cell r="L476">
            <v>-311732.53969882854</v>
          </cell>
          <cell r="M476">
            <v>102840.33747316408</v>
          </cell>
          <cell r="N476">
            <v>-414572.87717199262</v>
          </cell>
        </row>
        <row r="477">
          <cell r="A477" t="str">
            <v>Sep2</v>
          </cell>
          <cell r="B477" t="str">
            <v>01-Sep-2002</v>
          </cell>
          <cell r="C477">
            <v>11</v>
          </cell>
          <cell r="D477" t="str">
            <v>Distribuidores</v>
          </cell>
          <cell r="E477" t="str">
            <v>ELECTROPAZ</v>
          </cell>
          <cell r="F477">
            <v>2</v>
          </cell>
          <cell r="G477" t="str">
            <v>ELECTROPAZ</v>
          </cell>
          <cell r="H477">
            <v>78907.387524744641</v>
          </cell>
          <cell r="I477">
            <v>95246.817033904692</v>
          </cell>
          <cell r="J477">
            <v>-16339.429509160051</v>
          </cell>
          <cell r="K477">
            <v>4</v>
          </cell>
          <cell r="L477">
            <v>81945.228862943215</v>
          </cell>
          <cell r="M477">
            <v>98913.707133728312</v>
          </cell>
          <cell r="N477">
            <v>-16968.478270785097</v>
          </cell>
        </row>
        <row r="478">
          <cell r="A478" t="str">
            <v>Sep2</v>
          </cell>
          <cell r="B478" t="str">
            <v>01-Sep-2002</v>
          </cell>
          <cell r="C478">
            <v>12</v>
          </cell>
          <cell r="D478" t="str">
            <v>Distribuidores</v>
          </cell>
          <cell r="E478" t="str">
            <v>ELFEC</v>
          </cell>
          <cell r="F478">
            <v>3</v>
          </cell>
          <cell r="G478" t="str">
            <v>ELFEC</v>
          </cell>
          <cell r="H478">
            <v>-132650.5617080447</v>
          </cell>
          <cell r="I478">
            <v>95077.977189155587</v>
          </cell>
          <cell r="J478">
            <v>-227728.53889720028</v>
          </cell>
          <cell r="K478">
            <v>4</v>
          </cell>
          <cell r="L478">
            <v>-137757.45185525165</v>
          </cell>
          <cell r="M478">
            <v>98738.367154124877</v>
          </cell>
          <cell r="N478">
            <v>-236495.81900937654</v>
          </cell>
        </row>
        <row r="479">
          <cell r="A479" t="str">
            <v>Sep2</v>
          </cell>
          <cell r="B479" t="str">
            <v>01-Sep-2002</v>
          </cell>
          <cell r="C479">
            <v>13</v>
          </cell>
          <cell r="D479" t="str">
            <v>Distribuidores</v>
          </cell>
          <cell r="E479" t="str">
            <v>ELFEO</v>
          </cell>
          <cell r="F479">
            <v>4</v>
          </cell>
          <cell r="G479" t="str">
            <v>ELFEO</v>
          </cell>
          <cell r="H479">
            <v>6781.4445618660902</v>
          </cell>
          <cell r="I479">
            <v>18476.022283266117</v>
          </cell>
          <cell r="J479">
            <v>-11694.577721400026</v>
          </cell>
          <cell r="K479">
            <v>4</v>
          </cell>
          <cell r="L479">
            <v>7042.5221779039866</v>
          </cell>
          <cell r="M479">
            <v>19187.327346305785</v>
          </cell>
          <cell r="N479">
            <v>-12144.805168401797</v>
          </cell>
        </row>
        <row r="480">
          <cell r="A480" t="str">
            <v>Sep2</v>
          </cell>
          <cell r="B480" t="str">
            <v>01-Sep-2002</v>
          </cell>
          <cell r="C480">
            <v>14</v>
          </cell>
          <cell r="D480" t="str">
            <v>Distribuidores</v>
          </cell>
          <cell r="E480" t="str">
            <v>SEPSA</v>
          </cell>
          <cell r="F480">
            <v>5</v>
          </cell>
          <cell r="G480" t="str">
            <v>SEPSA</v>
          </cell>
          <cell r="H480">
            <v>23121.830145692031</v>
          </cell>
          <cell r="I480">
            <v>30750.973313692048</v>
          </cell>
          <cell r="J480">
            <v>-7629.1431680000169</v>
          </cell>
          <cell r="K480">
            <v>4</v>
          </cell>
          <cell r="L480">
            <v>24011.993331101796</v>
          </cell>
          <cell r="M480">
            <v>31934.849511505345</v>
          </cell>
          <cell r="N480">
            <v>-7922.8561804035498</v>
          </cell>
        </row>
        <row r="481">
          <cell r="A481" t="str">
            <v>Sep2</v>
          </cell>
          <cell r="B481" t="str">
            <v>01-Sep-2002</v>
          </cell>
          <cell r="C481">
            <v>15</v>
          </cell>
          <cell r="D481" t="str">
            <v>Distribuidores</v>
          </cell>
          <cell r="E481" t="str">
            <v>CESSA</v>
          </cell>
          <cell r="F481">
            <v>6</v>
          </cell>
          <cell r="G481" t="str">
            <v>CESSA</v>
          </cell>
          <cell r="H481">
            <v>-25323.76318822652</v>
          </cell>
          <cell r="I481">
            <v>-12734.059150426521</v>
          </cell>
          <cell r="J481">
            <v>-12589.704037799998</v>
          </cell>
          <cell r="K481">
            <v>4</v>
          </cell>
          <cell r="L481">
            <v>-26298.698198308073</v>
          </cell>
          <cell r="M481">
            <v>-13224.305406242564</v>
          </cell>
          <cell r="N481">
            <v>-13074.39279206551</v>
          </cell>
        </row>
        <row r="482">
          <cell r="A482" t="str">
            <v>Oct2</v>
          </cell>
          <cell r="B482" t="str">
            <v>01-Oct-2002</v>
          </cell>
          <cell r="C482">
            <v>1</v>
          </cell>
          <cell r="D482" t="str">
            <v>Generadores y Trans.</v>
          </cell>
          <cell r="E482" t="str">
            <v>CORANI</v>
          </cell>
          <cell r="F482">
            <v>1</v>
          </cell>
          <cell r="G482" t="str">
            <v>CRE</v>
          </cell>
          <cell r="H482">
            <v>-419553.65760022611</v>
          </cell>
          <cell r="I482">
            <v>19013.127666752407</v>
          </cell>
          <cell r="J482">
            <v>-438566.78526697855</v>
          </cell>
          <cell r="K482">
            <v>3</v>
          </cell>
          <cell r="L482">
            <v>-431610.51568809361</v>
          </cell>
          <cell r="M482">
            <v>19559.5144707568</v>
          </cell>
          <cell r="N482">
            <v>-451170.03015885042</v>
          </cell>
        </row>
        <row r="483">
          <cell r="A483" t="str">
            <v>Oct2</v>
          </cell>
          <cell r="B483" t="str">
            <v>01-Oct-2002</v>
          </cell>
          <cell r="C483">
            <v>1</v>
          </cell>
          <cell r="D483" t="str">
            <v>Generadores y Trans.</v>
          </cell>
          <cell r="E483" t="str">
            <v>CORANI</v>
          </cell>
          <cell r="F483">
            <v>2</v>
          </cell>
          <cell r="G483" t="str">
            <v>ELECTROPAZ</v>
          </cell>
          <cell r="H483">
            <v>33504.396487164318</v>
          </cell>
          <cell r="I483">
            <v>49718.604945279985</v>
          </cell>
          <cell r="J483">
            <v>-16214.208458115667</v>
          </cell>
          <cell r="K483">
            <v>3</v>
          </cell>
          <cell r="L483">
            <v>34467.223878721226</v>
          </cell>
          <cell r="M483">
            <v>51147.385634693441</v>
          </cell>
          <cell r="N483">
            <v>-16680.161755972214</v>
          </cell>
        </row>
        <row r="484">
          <cell r="A484" t="str">
            <v>Oct2</v>
          </cell>
          <cell r="B484" t="str">
            <v>01-Oct-2002</v>
          </cell>
          <cell r="C484">
            <v>1</v>
          </cell>
          <cell r="D484" t="str">
            <v>Generadores y Trans.</v>
          </cell>
          <cell r="E484" t="str">
            <v>CORANI</v>
          </cell>
          <cell r="F484">
            <v>3</v>
          </cell>
          <cell r="G484" t="str">
            <v>ELFEC</v>
          </cell>
          <cell r="H484">
            <v>-247943.68653169964</v>
          </cell>
          <cell r="I484">
            <v>-11436.662831723655</v>
          </cell>
          <cell r="J484">
            <v>-236507.02369997598</v>
          </cell>
          <cell r="K484">
            <v>3</v>
          </cell>
          <cell r="L484">
            <v>-255068.9297232246</v>
          </cell>
          <cell r="M484">
            <v>-11765.322153989106</v>
          </cell>
          <cell r="N484">
            <v>-243303.60756923549</v>
          </cell>
        </row>
        <row r="485">
          <cell r="A485" t="str">
            <v>Oct2</v>
          </cell>
          <cell r="B485" t="str">
            <v>01-Oct-2002</v>
          </cell>
          <cell r="C485">
            <v>1</v>
          </cell>
          <cell r="D485" t="str">
            <v>Generadores y Trans.</v>
          </cell>
          <cell r="E485" t="str">
            <v>CORANI</v>
          </cell>
          <cell r="F485">
            <v>4</v>
          </cell>
          <cell r="G485" t="str">
            <v>ELFEO</v>
          </cell>
          <cell r="H485">
            <v>-16075.247215177698</v>
          </cell>
          <cell r="I485">
            <v>-4021.2941030796355</v>
          </cell>
          <cell r="J485">
            <v>-12053.953112098063</v>
          </cell>
          <cell r="K485">
            <v>3</v>
          </cell>
          <cell r="L485">
            <v>-16537.207135892928</v>
          </cell>
          <cell r="M485">
            <v>-4136.8554179487055</v>
          </cell>
          <cell r="N485">
            <v>-12400.351717944222</v>
          </cell>
        </row>
        <row r="486">
          <cell r="A486" t="str">
            <v>Oct2</v>
          </cell>
          <cell r="B486" t="str">
            <v>01-Oct-2002</v>
          </cell>
          <cell r="C486">
            <v>1</v>
          </cell>
          <cell r="D486" t="str">
            <v>Generadores y Trans.</v>
          </cell>
          <cell r="E486" t="str">
            <v>CORANI</v>
          </cell>
          <cell r="F486">
            <v>5</v>
          </cell>
          <cell r="G486" t="str">
            <v>SEPSA</v>
          </cell>
          <cell r="H486">
            <v>4503.7430778720654</v>
          </cell>
          <cell r="I486">
            <v>11998.84566135804</v>
          </cell>
          <cell r="J486">
            <v>-7495.1025834859747</v>
          </cell>
          <cell r="K486">
            <v>3</v>
          </cell>
          <cell r="L486">
            <v>4633.1686952405598</v>
          </cell>
          <cell r="M486">
            <v>12343.660625395529</v>
          </cell>
          <cell r="N486">
            <v>-7710.4919301549689</v>
          </cell>
        </row>
        <row r="487">
          <cell r="A487" t="str">
            <v>Oct2</v>
          </cell>
          <cell r="B487" t="str">
            <v>01-Oct-2002</v>
          </cell>
          <cell r="C487">
            <v>1</v>
          </cell>
          <cell r="D487" t="str">
            <v>Generadores y Trans.</v>
          </cell>
          <cell r="E487" t="str">
            <v>CORANI</v>
          </cell>
          <cell r="F487">
            <v>6</v>
          </cell>
          <cell r="G487" t="str">
            <v>CESSA</v>
          </cell>
          <cell r="H487">
            <v>-31314.847919684569</v>
          </cell>
          <cell r="I487">
            <v>-18946.195976660918</v>
          </cell>
          <cell r="J487">
            <v>-12368.651943023651</v>
          </cell>
          <cell r="K487">
            <v>3</v>
          </cell>
          <cell r="L487">
            <v>-32214.753499272076</v>
          </cell>
          <cell r="M487">
            <v>-19490.659341614322</v>
          </cell>
          <cell r="N487">
            <v>-12724.094157657755</v>
          </cell>
        </row>
        <row r="488">
          <cell r="A488" t="str">
            <v>Oct2</v>
          </cell>
          <cell r="B488" t="str">
            <v>01-Oct-2002</v>
          </cell>
          <cell r="C488">
            <v>2</v>
          </cell>
          <cell r="D488" t="str">
            <v>Generadores y Trans.</v>
          </cell>
          <cell r="E488" t="str">
            <v>GUARACACHI</v>
          </cell>
          <cell r="F488">
            <v>1</v>
          </cell>
          <cell r="G488" t="str">
            <v>CRE</v>
          </cell>
          <cell r="H488">
            <v>-567022.60554145055</v>
          </cell>
          <cell r="I488">
            <v>25696.053398172971</v>
          </cell>
          <cell r="J488">
            <v>-592718.65893962351</v>
          </cell>
          <cell r="K488">
            <v>3</v>
          </cell>
          <cell r="L488">
            <v>-583317.32962210756</v>
          </cell>
          <cell r="M488">
            <v>26434.48974267326</v>
          </cell>
          <cell r="N488">
            <v>-609751.81936478079</v>
          </cell>
        </row>
        <row r="489">
          <cell r="A489" t="str">
            <v>Oct2</v>
          </cell>
          <cell r="B489" t="str">
            <v>01-Oct-2002</v>
          </cell>
          <cell r="C489">
            <v>2</v>
          </cell>
          <cell r="D489" t="str">
            <v>Generadores y Trans.</v>
          </cell>
          <cell r="E489" t="str">
            <v>GUARACACHI</v>
          </cell>
          <cell r="F489">
            <v>2</v>
          </cell>
          <cell r="G489" t="str">
            <v>ELECTROPAZ</v>
          </cell>
          <cell r="H489">
            <v>45280.859430256329</v>
          </cell>
          <cell r="I489">
            <v>67194.201288125099</v>
          </cell>
          <cell r="J489">
            <v>-21913.341857868771</v>
          </cell>
          <cell r="K489">
            <v>3</v>
          </cell>
          <cell r="L489">
            <v>46582.111097015681</v>
          </cell>
          <cell r="M489">
            <v>69125.184213866829</v>
          </cell>
          <cell r="N489">
            <v>-22543.073116851145</v>
          </cell>
        </row>
        <row r="490">
          <cell r="A490" t="str">
            <v>Oct2</v>
          </cell>
          <cell r="B490" t="str">
            <v>01-Oct-2002</v>
          </cell>
          <cell r="C490">
            <v>2</v>
          </cell>
          <cell r="D490" t="str">
            <v>Generadores y Trans.</v>
          </cell>
          <cell r="E490" t="str">
            <v>GUARACACHI</v>
          </cell>
          <cell r="F490">
            <v>3</v>
          </cell>
          <cell r="G490" t="str">
            <v>ELFEC</v>
          </cell>
          <cell r="H490">
            <v>-335093.4323130573</v>
          </cell>
          <cell r="I490">
            <v>-15456.53634539907</v>
          </cell>
          <cell r="J490">
            <v>-319636.89596765826</v>
          </cell>
          <cell r="K490">
            <v>3</v>
          </cell>
          <cell r="L490">
            <v>-344723.12779154285</v>
          </cell>
          <cell r="M490">
            <v>-15900.716158566172</v>
          </cell>
          <cell r="N490">
            <v>-328822.41163297667</v>
          </cell>
        </row>
        <row r="491">
          <cell r="A491" t="str">
            <v>Oct2</v>
          </cell>
          <cell r="B491" t="str">
            <v>01-Oct-2002</v>
          </cell>
          <cell r="C491">
            <v>2</v>
          </cell>
          <cell r="D491" t="str">
            <v>Generadores y Trans.</v>
          </cell>
          <cell r="E491" t="str">
            <v>GUARACACHI</v>
          </cell>
          <cell r="F491">
            <v>4</v>
          </cell>
          <cell r="G491" t="str">
            <v>ELFEO</v>
          </cell>
          <cell r="H491">
            <v>-21725.537116776395</v>
          </cell>
          <cell r="I491">
            <v>-5434.7390820493147</v>
          </cell>
          <cell r="J491">
            <v>-16290.79803472708</v>
          </cell>
          <cell r="K491">
            <v>3</v>
          </cell>
          <cell r="L491">
            <v>-22349.871366173556</v>
          </cell>
          <cell r="M491">
            <v>-5590.9190525247304</v>
          </cell>
          <cell r="N491">
            <v>-16758.952313648828</v>
          </cell>
        </row>
        <row r="492">
          <cell r="A492" t="str">
            <v>Oct2</v>
          </cell>
          <cell r="B492" t="str">
            <v>01-Oct-2002</v>
          </cell>
          <cell r="C492">
            <v>2</v>
          </cell>
          <cell r="D492" t="str">
            <v>Generadores y Trans.</v>
          </cell>
          <cell r="E492" t="str">
            <v>GUARACACHI</v>
          </cell>
          <cell r="F492">
            <v>5</v>
          </cell>
          <cell r="G492" t="str">
            <v>SEPSA</v>
          </cell>
          <cell r="H492">
            <v>6086.7640847446028</v>
          </cell>
          <cell r="I492">
            <v>16216.32086181412</v>
          </cell>
          <cell r="J492">
            <v>-10129.556777069516</v>
          </cell>
          <cell r="K492">
            <v>3</v>
          </cell>
          <cell r="L492">
            <v>6261.6815224898883</v>
          </cell>
          <cell r="M492">
            <v>16682.33486454394</v>
          </cell>
          <cell r="N492">
            <v>-10420.653342054051</v>
          </cell>
        </row>
        <row r="493">
          <cell r="A493" t="str">
            <v>Oct2</v>
          </cell>
          <cell r="B493" t="str">
            <v>01-Oct-2002</v>
          </cell>
          <cell r="C493">
            <v>2</v>
          </cell>
          <cell r="D493" t="str">
            <v>Generadores y Trans.</v>
          </cell>
          <cell r="E493" t="str">
            <v>GUARACACHI</v>
          </cell>
          <cell r="F493">
            <v>6</v>
          </cell>
          <cell r="G493" t="str">
            <v>CESSA</v>
          </cell>
          <cell r="H493">
            <v>-42321.706265454442</v>
          </cell>
          <cell r="I493">
            <v>-25605.595883093625</v>
          </cell>
          <cell r="J493">
            <v>-16716.110382360817</v>
          </cell>
          <cell r="K493">
            <v>3</v>
          </cell>
          <cell r="L493">
            <v>-43537.919727631452</v>
          </cell>
          <cell r="M493">
            <v>-26341.432718800377</v>
          </cell>
          <cell r="N493">
            <v>-17196.487008831071</v>
          </cell>
        </row>
        <row r="494">
          <cell r="A494" t="str">
            <v>Oct2</v>
          </cell>
          <cell r="B494" t="str">
            <v>01-Oct-2002</v>
          </cell>
          <cell r="C494">
            <v>3</v>
          </cell>
          <cell r="D494" t="str">
            <v>Generadores y Trans.</v>
          </cell>
          <cell r="E494" t="str">
            <v>VALLE HERMOSO</v>
          </cell>
          <cell r="F494">
            <v>1</v>
          </cell>
          <cell r="G494" t="str">
            <v>CRE</v>
          </cell>
          <cell r="H494">
            <v>-230384.90915672283</v>
          </cell>
          <cell r="I494">
            <v>10440.470750141225</v>
          </cell>
          <cell r="J494">
            <v>-240825.37990686405</v>
          </cell>
          <cell r="K494">
            <v>3</v>
          </cell>
          <cell r="L494">
            <v>-237005.55970992483</v>
          </cell>
          <cell r="M494">
            <v>10740.502157148834</v>
          </cell>
          <cell r="N494">
            <v>-247746.06186707364</v>
          </cell>
        </row>
        <row r="495">
          <cell r="A495" t="str">
            <v>Oct2</v>
          </cell>
          <cell r="B495" t="str">
            <v>01-Oct-2002</v>
          </cell>
          <cell r="C495">
            <v>3</v>
          </cell>
          <cell r="D495" t="str">
            <v>Generadores y Trans.</v>
          </cell>
          <cell r="E495" t="str">
            <v>VALLE HERMOSO</v>
          </cell>
          <cell r="F495">
            <v>2</v>
          </cell>
          <cell r="G495" t="str">
            <v>ELECTROPAZ</v>
          </cell>
          <cell r="H495">
            <v>18397.902631088909</v>
          </cell>
          <cell r="I495">
            <v>27301.433502533589</v>
          </cell>
          <cell r="J495">
            <v>-8903.5308714446801</v>
          </cell>
          <cell r="K495">
            <v>3</v>
          </cell>
          <cell r="L495">
            <v>18926.609501161787</v>
          </cell>
          <cell r="M495">
            <v>28086.004208502858</v>
          </cell>
          <cell r="N495">
            <v>-9159.3947073410727</v>
          </cell>
        </row>
        <row r="496">
          <cell r="A496" t="str">
            <v>Oct2</v>
          </cell>
          <cell r="B496" t="str">
            <v>01-Oct-2002</v>
          </cell>
          <cell r="C496">
            <v>3</v>
          </cell>
          <cell r="D496" t="str">
            <v>Generadores y Trans.</v>
          </cell>
          <cell r="E496" t="str">
            <v>VALLE HERMOSO</v>
          </cell>
          <cell r="F496">
            <v>3</v>
          </cell>
          <cell r="G496" t="str">
            <v>ELFEC</v>
          </cell>
          <cell r="H496">
            <v>-136150.60353500253</v>
          </cell>
          <cell r="I496">
            <v>-6280.0895184981055</v>
          </cell>
          <cell r="J496">
            <v>-129870.51401650443</v>
          </cell>
          <cell r="K496">
            <v>3</v>
          </cell>
          <cell r="L496">
            <v>-140063.21036290724</v>
          </cell>
          <cell r="M496">
            <v>-6460.5626158767109</v>
          </cell>
          <cell r="N496">
            <v>-133602.64774703054</v>
          </cell>
        </row>
        <row r="497">
          <cell r="A497" t="str">
            <v>Oct2</v>
          </cell>
          <cell r="B497" t="str">
            <v>01-Oct-2002</v>
          </cell>
          <cell r="C497">
            <v>3</v>
          </cell>
          <cell r="D497" t="str">
            <v>Generadores y Trans.</v>
          </cell>
          <cell r="E497" t="str">
            <v>VALLE HERMOSO</v>
          </cell>
          <cell r="F497">
            <v>4</v>
          </cell>
          <cell r="G497" t="str">
            <v>ELFEO</v>
          </cell>
          <cell r="H497">
            <v>-8827.2246046522851</v>
          </cell>
          <cell r="I497">
            <v>-2208.1692290077362</v>
          </cell>
          <cell r="J497">
            <v>-6619.0553756445488</v>
          </cell>
          <cell r="K497">
            <v>3</v>
          </cell>
          <cell r="L497">
            <v>-9080.8956010554102</v>
          </cell>
          <cell r="M497">
            <v>-2271.6261493464226</v>
          </cell>
          <cell r="N497">
            <v>-6809.2694517089876</v>
          </cell>
        </row>
        <row r="498">
          <cell r="A498" t="str">
            <v>Oct2</v>
          </cell>
          <cell r="B498" t="str">
            <v>01-Oct-2002</v>
          </cell>
          <cell r="C498">
            <v>3</v>
          </cell>
          <cell r="D498" t="str">
            <v>Generadores y Trans.</v>
          </cell>
          <cell r="E498" t="str">
            <v>VALLE HERMOSO</v>
          </cell>
          <cell r="F498">
            <v>5</v>
          </cell>
          <cell r="G498" t="str">
            <v>SEPSA</v>
          </cell>
          <cell r="H498">
            <v>2473.0911554808863</v>
          </cell>
          <cell r="I498">
            <v>6588.7948242165921</v>
          </cell>
          <cell r="J498">
            <v>-4115.7036687357058</v>
          </cell>
          <cell r="K498">
            <v>3</v>
          </cell>
          <cell r="L498">
            <v>2544.1612285450692</v>
          </cell>
          <cell r="M498">
            <v>6778.1392923831654</v>
          </cell>
          <cell r="N498">
            <v>-4233.9780638380962</v>
          </cell>
        </row>
        <row r="499">
          <cell r="A499" t="str">
            <v>Oct2</v>
          </cell>
          <cell r="B499" t="str">
            <v>01-Oct-2002</v>
          </cell>
          <cell r="C499">
            <v>3</v>
          </cell>
          <cell r="D499" t="str">
            <v>Generadores y Trans.</v>
          </cell>
          <cell r="E499" t="str">
            <v>VALLE HERMOSO</v>
          </cell>
          <cell r="F499">
            <v>6</v>
          </cell>
          <cell r="G499" t="str">
            <v>CESSA</v>
          </cell>
          <cell r="H499">
            <v>-17195.579784713653</v>
          </cell>
          <cell r="I499">
            <v>-10403.717283541426</v>
          </cell>
          <cell r="J499">
            <v>-6791.862501172227</v>
          </cell>
          <cell r="K499">
            <v>3</v>
          </cell>
          <cell r="L499">
            <v>-17689.73508868301</v>
          </cell>
          <cell r="M499">
            <v>-10702.692493509625</v>
          </cell>
          <cell r="N499">
            <v>-6987.042595173386</v>
          </cell>
        </row>
        <row r="500">
          <cell r="A500" t="str">
            <v>Oct2</v>
          </cell>
          <cell r="B500" t="str">
            <v>01-Oct-2002</v>
          </cell>
          <cell r="C500">
            <v>4</v>
          </cell>
          <cell r="D500" t="str">
            <v>Generadores y Trans.</v>
          </cell>
          <cell r="E500" t="str">
            <v>COBEE</v>
          </cell>
          <cell r="F500">
            <v>1</v>
          </cell>
          <cell r="G500" t="str">
            <v>CRE</v>
          </cell>
          <cell r="H500">
            <v>-11926.786529679601</v>
          </cell>
          <cell r="I500">
            <v>540.49228468167928</v>
          </cell>
          <cell r="J500">
            <v>-12467.27881436128</v>
          </cell>
          <cell r="K500">
            <v>3</v>
          </cell>
          <cell r="L500">
            <v>-12269.530705609672</v>
          </cell>
          <cell r="M500">
            <v>556.02459778620164</v>
          </cell>
          <cell r="N500">
            <v>-12825.555303395873</v>
          </cell>
        </row>
        <row r="501">
          <cell r="A501" t="str">
            <v>Oct2</v>
          </cell>
          <cell r="B501" t="str">
            <v>01-Oct-2002</v>
          </cell>
          <cell r="C501">
            <v>4</v>
          </cell>
          <cell r="D501" t="str">
            <v>Generadores y Trans.</v>
          </cell>
          <cell r="E501" t="str">
            <v>COBEE</v>
          </cell>
          <cell r="F501">
            <v>2</v>
          </cell>
          <cell r="G501" t="str">
            <v>ELECTROPAZ</v>
          </cell>
          <cell r="H501">
            <v>952.44023611615546</v>
          </cell>
          <cell r="I501">
            <v>1413.3667458116981</v>
          </cell>
          <cell r="J501">
            <v>-460.92650969554268</v>
          </cell>
          <cell r="K501">
            <v>3</v>
          </cell>
          <cell r="L501">
            <v>979.81083950860534</v>
          </cell>
          <cell r="M501">
            <v>1453.9831532048142</v>
          </cell>
          <cell r="N501">
            <v>-474.17231369620896</v>
          </cell>
        </row>
        <row r="502">
          <cell r="A502" t="str">
            <v>Oct2</v>
          </cell>
          <cell r="B502" t="str">
            <v>01-Oct-2002</v>
          </cell>
          <cell r="C502">
            <v>4</v>
          </cell>
          <cell r="D502" t="str">
            <v>Generadores y Trans.</v>
          </cell>
          <cell r="E502" t="str">
            <v>COBEE</v>
          </cell>
          <cell r="F502">
            <v>3</v>
          </cell>
          <cell r="G502" t="str">
            <v>ELFEC</v>
          </cell>
          <cell r="H502">
            <v>-7048.3747837163019</v>
          </cell>
          <cell r="I502">
            <v>-325.11368625907926</v>
          </cell>
          <cell r="J502">
            <v>-6723.2610974572226</v>
          </cell>
          <cell r="K502">
            <v>3</v>
          </cell>
          <cell r="L502">
            <v>-7250.9263596063784</v>
          </cell>
          <cell r="M502">
            <v>-334.45659033497282</v>
          </cell>
          <cell r="N502">
            <v>-6916.4697692714053</v>
          </cell>
        </row>
        <row r="503">
          <cell r="A503" t="str">
            <v>Oct2</v>
          </cell>
          <cell r="B503" t="str">
            <v>01-Oct-2002</v>
          </cell>
          <cell r="C503">
            <v>4</v>
          </cell>
          <cell r="D503" t="str">
            <v>Generadores y Trans.</v>
          </cell>
          <cell r="E503" t="str">
            <v>COBEE</v>
          </cell>
          <cell r="F503">
            <v>4</v>
          </cell>
          <cell r="G503" t="str">
            <v>ELFEO</v>
          </cell>
          <cell r="H503">
            <v>-456.97621382659491</v>
          </cell>
          <cell r="I503">
            <v>-114.31461857541524</v>
          </cell>
          <cell r="J503">
            <v>-342.66159525117968</v>
          </cell>
          <cell r="K503">
            <v>3</v>
          </cell>
          <cell r="L503">
            <v>-470.10849681312101</v>
          </cell>
          <cell r="M503">
            <v>-117.59971717619011</v>
          </cell>
          <cell r="N503">
            <v>-352.50877963693091</v>
          </cell>
        </row>
        <row r="504">
          <cell r="A504" t="str">
            <v>Oct2</v>
          </cell>
          <cell r="B504" t="str">
            <v>01-Oct-2002</v>
          </cell>
          <cell r="C504">
            <v>4</v>
          </cell>
          <cell r="D504" t="str">
            <v>Generadores y Trans.</v>
          </cell>
          <cell r="E504" t="str">
            <v>COBEE</v>
          </cell>
          <cell r="F504">
            <v>5</v>
          </cell>
          <cell r="G504" t="str">
            <v>SEPSA</v>
          </cell>
          <cell r="H504">
            <v>128.02935048056497</v>
          </cell>
          <cell r="I504">
            <v>341.09503805577714</v>
          </cell>
          <cell r="J504">
            <v>-213.06568757521217</v>
          </cell>
          <cell r="K504">
            <v>3</v>
          </cell>
          <cell r="L504">
            <v>131.70857405986905</v>
          </cell>
          <cell r="M504">
            <v>350.8972037473772</v>
          </cell>
          <cell r="N504">
            <v>-219.18862968750818</v>
          </cell>
        </row>
        <row r="505">
          <cell r="A505" t="str">
            <v>Oct2</v>
          </cell>
          <cell r="B505" t="str">
            <v>01-Oct-2002</v>
          </cell>
          <cell r="C505">
            <v>4</v>
          </cell>
          <cell r="D505" t="str">
            <v>Generadores y Trans.</v>
          </cell>
          <cell r="E505" t="str">
            <v>COBEE</v>
          </cell>
          <cell r="F505">
            <v>6</v>
          </cell>
          <cell r="G505" t="str">
            <v>CESSA</v>
          </cell>
          <cell r="H505">
            <v>-890.19723599534655</v>
          </cell>
          <cell r="I505">
            <v>-538.58959603785263</v>
          </cell>
          <cell r="J505">
            <v>-351.60763995749392</v>
          </cell>
          <cell r="K505">
            <v>3</v>
          </cell>
          <cell r="L505">
            <v>-915.7791408367882</v>
          </cell>
          <cell r="M505">
            <v>-554.06723092291861</v>
          </cell>
          <cell r="N505">
            <v>-361.71190991386965</v>
          </cell>
        </row>
        <row r="506">
          <cell r="A506" t="str">
            <v>Oct2</v>
          </cell>
          <cell r="B506" t="str">
            <v>01-Oct-2002</v>
          </cell>
          <cell r="C506">
            <v>5</v>
          </cell>
          <cell r="D506" t="str">
            <v>Generadores y Trans.</v>
          </cell>
          <cell r="E506" t="str">
            <v>CECBB</v>
          </cell>
          <cell r="F506">
            <v>1</v>
          </cell>
          <cell r="G506" t="str">
            <v>CRE</v>
          </cell>
          <cell r="H506">
            <v>-239047.94102080908</v>
          </cell>
          <cell r="I506">
            <v>10833.057795514958</v>
          </cell>
          <cell r="J506">
            <v>-249880.99881632405</v>
          </cell>
          <cell r="K506">
            <v>3</v>
          </cell>
          <cell r="L506">
            <v>-245917.54410702767</v>
          </cell>
          <cell r="M506">
            <v>11144.371111778895</v>
          </cell>
          <cell r="N506">
            <v>-257061.91521880659</v>
          </cell>
        </row>
        <row r="507">
          <cell r="A507" t="str">
            <v>Oct2</v>
          </cell>
          <cell r="B507" t="str">
            <v>01-Oct-2002</v>
          </cell>
          <cell r="C507">
            <v>5</v>
          </cell>
          <cell r="D507" t="str">
            <v>Generadores y Trans.</v>
          </cell>
          <cell r="E507" t="str">
            <v>CECBB</v>
          </cell>
          <cell r="F507">
            <v>2</v>
          </cell>
          <cell r="G507" t="str">
            <v>ELECTROPAZ</v>
          </cell>
          <cell r="H507">
            <v>19089.708432557694</v>
          </cell>
          <cell r="I507">
            <v>28328.033678879299</v>
          </cell>
          <cell r="J507">
            <v>-9238.3252463216049</v>
          </cell>
          <cell r="K507">
            <v>3</v>
          </cell>
          <cell r="L507">
            <v>19638.295964428115</v>
          </cell>
          <cell r="M507">
            <v>29142.106148007966</v>
          </cell>
          <cell r="N507">
            <v>-9503.8101835798498</v>
          </cell>
        </row>
        <row r="508">
          <cell r="A508" t="str">
            <v>Oct2</v>
          </cell>
          <cell r="B508" t="str">
            <v>01-Oct-2002</v>
          </cell>
          <cell r="C508">
            <v>5</v>
          </cell>
          <cell r="D508" t="str">
            <v>Generadores y Trans.</v>
          </cell>
          <cell r="E508" t="str">
            <v>CECBB</v>
          </cell>
          <cell r="F508">
            <v>3</v>
          </cell>
          <cell r="G508" t="str">
            <v>ELFEC</v>
          </cell>
          <cell r="H508">
            <v>-141270.19674558015</v>
          </cell>
          <cell r="I508">
            <v>-6516.2361298677497</v>
          </cell>
          <cell r="J508">
            <v>-134753.96061571239</v>
          </cell>
          <cell r="K508">
            <v>3</v>
          </cell>
          <cell r="L508">
            <v>-145329.92708841406</v>
          </cell>
          <cell r="M508">
            <v>-6703.4954538222364</v>
          </cell>
          <cell r="N508">
            <v>-138626.43163459181</v>
          </cell>
        </row>
        <row r="509">
          <cell r="A509" t="str">
            <v>Oct2</v>
          </cell>
          <cell r="B509" t="str">
            <v>01-Oct-2002</v>
          </cell>
          <cell r="C509">
            <v>5</v>
          </cell>
          <cell r="D509" t="str">
            <v>Generadores y Trans.</v>
          </cell>
          <cell r="E509" t="str">
            <v>CECBB</v>
          </cell>
          <cell r="F509">
            <v>4</v>
          </cell>
          <cell r="G509" t="str">
            <v>ELFEO</v>
          </cell>
          <cell r="H509">
            <v>-9159.1496786575844</v>
          </cell>
          <cell r="I509">
            <v>-2291.2017525450124</v>
          </cell>
          <cell r="J509">
            <v>-6867.9479261125725</v>
          </cell>
          <cell r="K509">
            <v>3</v>
          </cell>
          <cell r="L509">
            <v>-9422.3593203343025</v>
          </cell>
          <cell r="M509">
            <v>-2357.0448071357337</v>
          </cell>
          <cell r="N509">
            <v>-7065.3145131985684</v>
          </cell>
        </row>
        <row r="510">
          <cell r="A510" t="str">
            <v>Oct2</v>
          </cell>
          <cell r="B510" t="str">
            <v>01-Oct-2002</v>
          </cell>
          <cell r="C510">
            <v>5</v>
          </cell>
          <cell r="D510" t="str">
            <v>Generadores y Trans.</v>
          </cell>
          <cell r="E510" t="str">
            <v>CECBB</v>
          </cell>
          <cell r="F510">
            <v>5</v>
          </cell>
          <cell r="G510" t="str">
            <v>SEPSA</v>
          </cell>
          <cell r="H510">
            <v>2566.0853865750178</v>
          </cell>
          <cell r="I510">
            <v>6836.5495044907502</v>
          </cell>
          <cell r="J510">
            <v>-4270.4641179157325</v>
          </cell>
          <cell r="K510">
            <v>3</v>
          </cell>
          <cell r="L510">
            <v>2639.8278669153178</v>
          </cell>
          <cell r="M510">
            <v>7033.0137843108705</v>
          </cell>
          <cell r="N510">
            <v>-4393.1859173955527</v>
          </cell>
        </row>
        <row r="511">
          <cell r="A511" t="str">
            <v>Oct2</v>
          </cell>
          <cell r="B511" t="str">
            <v>01-Oct-2002</v>
          </cell>
          <cell r="C511">
            <v>5</v>
          </cell>
          <cell r="D511" t="str">
            <v>Generadores y Trans.</v>
          </cell>
          <cell r="E511" t="str">
            <v>CECBB</v>
          </cell>
          <cell r="F511">
            <v>6</v>
          </cell>
          <cell r="G511" t="str">
            <v>CESSA</v>
          </cell>
          <cell r="H511">
            <v>-17842.175328413414</v>
          </cell>
          <cell r="I511">
            <v>-10794.922309348709</v>
          </cell>
          <cell r="J511">
            <v>-7047.2530190647049</v>
          </cell>
          <cell r="K511">
            <v>3</v>
          </cell>
          <cell r="L511">
            <v>-18354.912071417832</v>
          </cell>
          <cell r="M511">
            <v>-11105.139713000543</v>
          </cell>
          <cell r="N511">
            <v>-7249.7723584172909</v>
          </cell>
        </row>
        <row r="512">
          <cell r="A512" t="str">
            <v>Oct2</v>
          </cell>
          <cell r="B512" t="str">
            <v>01-Oct-2002</v>
          </cell>
          <cell r="C512">
            <v>6</v>
          </cell>
          <cell r="D512" t="str">
            <v>Generadores y Trans.</v>
          </cell>
          <cell r="E512" t="str">
            <v>RÍO ELÉCTRICO</v>
          </cell>
          <cell r="F512">
            <v>1</v>
          </cell>
          <cell r="G512" t="str">
            <v>CRE</v>
          </cell>
          <cell r="H512">
            <v>-27370.457091244287</v>
          </cell>
          <cell r="I512">
            <v>1240.3610016172481</v>
          </cell>
          <cell r="J512">
            <v>-28610.818092861537</v>
          </cell>
          <cell r="K512">
            <v>3</v>
          </cell>
          <cell r="L512">
            <v>-28157.011351876292</v>
          </cell>
          <cell r="M512">
            <v>1276.0056833005483</v>
          </cell>
          <cell r="N512">
            <v>-29433.017035176843</v>
          </cell>
        </row>
        <row r="513">
          <cell r="A513" t="str">
            <v>Oct2</v>
          </cell>
          <cell r="B513" t="str">
            <v>01-Oct-2002</v>
          </cell>
          <cell r="C513">
            <v>6</v>
          </cell>
          <cell r="D513" t="str">
            <v>Generadores y Trans.</v>
          </cell>
          <cell r="E513" t="str">
            <v>RÍO ELÉCTRICO</v>
          </cell>
          <cell r="F513">
            <v>2</v>
          </cell>
          <cell r="G513" t="str">
            <v>ELECTROPAZ</v>
          </cell>
          <cell r="H513">
            <v>2185.7291190481392</v>
          </cell>
          <cell r="I513">
            <v>3243.4967938903715</v>
          </cell>
          <cell r="J513">
            <v>-1057.7676748422323</v>
          </cell>
          <cell r="K513">
            <v>3</v>
          </cell>
          <cell r="L513">
            <v>2248.5411702113151</v>
          </cell>
          <cell r="M513">
            <v>3336.7062793613627</v>
          </cell>
          <cell r="N513">
            <v>-1088.1651091500473</v>
          </cell>
        </row>
        <row r="514">
          <cell r="A514" t="str">
            <v>Oct2</v>
          </cell>
          <cell r="B514" t="str">
            <v>01-Oct-2002</v>
          </cell>
          <cell r="C514">
            <v>6</v>
          </cell>
          <cell r="D514" t="str">
            <v>Generadores y Trans.</v>
          </cell>
          <cell r="E514" t="str">
            <v>RÍO ELÉCTRICO</v>
          </cell>
          <cell r="F514">
            <v>3</v>
          </cell>
          <cell r="G514" t="str">
            <v>ELFEC</v>
          </cell>
          <cell r="H514">
            <v>-16175.123039273325</v>
          </cell>
          <cell r="I514">
            <v>-746.09453077629905</v>
          </cell>
          <cell r="J514">
            <v>-15429.028508497026</v>
          </cell>
          <cell r="K514">
            <v>3</v>
          </cell>
          <cell r="L514">
            <v>-16639.953125974993</v>
          </cell>
          <cell r="M514">
            <v>-767.5353065024766</v>
          </cell>
          <cell r="N514">
            <v>-15872.417819472515</v>
          </cell>
        </row>
        <row r="515">
          <cell r="A515" t="str">
            <v>Oct2</v>
          </cell>
          <cell r="B515" t="str">
            <v>01-Oct-2002</v>
          </cell>
          <cell r="C515">
            <v>6</v>
          </cell>
          <cell r="D515" t="str">
            <v>Generadores y Trans.</v>
          </cell>
          <cell r="E515" t="str">
            <v>RÍO ELÉCTRICO</v>
          </cell>
          <cell r="F515">
            <v>4</v>
          </cell>
          <cell r="G515" t="str">
            <v>ELFEO</v>
          </cell>
          <cell r="H515">
            <v>-1048.7022486010817</v>
          </cell>
          <cell r="I515">
            <v>-262.33750011658947</v>
          </cell>
          <cell r="J515">
            <v>-786.36474848449222</v>
          </cell>
          <cell r="K515">
            <v>3</v>
          </cell>
          <cell r="L515">
            <v>-1078.8391666299522</v>
          </cell>
          <cell r="M515">
            <v>-269.87638329096876</v>
          </cell>
          <cell r="N515">
            <v>-808.96278333898329</v>
          </cell>
        </row>
        <row r="516">
          <cell r="A516" t="str">
            <v>Oct2</v>
          </cell>
          <cell r="B516" t="str">
            <v>01-Oct-2002</v>
          </cell>
          <cell r="C516">
            <v>6</v>
          </cell>
          <cell r="D516" t="str">
            <v>Generadores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ll r="H516">
            <v>293.81106428189895</v>
          </cell>
          <cell r="I516">
            <v>782.76969910626735</v>
          </cell>
          <cell r="J516">
            <v>-488.9586348243684</v>
          </cell>
          <cell r="K516">
            <v>3</v>
          </cell>
          <cell r="L516">
            <v>302.25441411932928</v>
          </cell>
          <cell r="M516">
            <v>805.26442178748357</v>
          </cell>
          <cell r="N516">
            <v>-503.01000766815423</v>
          </cell>
        </row>
        <row r="517">
          <cell r="A517" t="str">
            <v>Oct2</v>
          </cell>
          <cell r="B517" t="str">
            <v>01-Oct-2002</v>
          </cell>
          <cell r="C517">
            <v>6</v>
          </cell>
          <cell r="D517" t="str">
            <v>Generadores y Trans.</v>
          </cell>
          <cell r="E517" t="str">
            <v>RÍO ELÉCTRICO</v>
          </cell>
          <cell r="F517">
            <v>6</v>
          </cell>
          <cell r="G517" t="str">
            <v>CESSA</v>
          </cell>
          <cell r="H517">
            <v>-2042.8893558145567</v>
          </cell>
          <cell r="I517">
            <v>-1235.9945733463758</v>
          </cell>
          <cell r="J517">
            <v>-806.89478246818089</v>
          </cell>
          <cell r="K517">
            <v>3</v>
          </cell>
          <cell r="L517">
            <v>-2101.5965714616691</v>
          </cell>
          <cell r="M517">
            <v>-1271.5137754752516</v>
          </cell>
          <cell r="N517">
            <v>-830.0827959864173</v>
          </cell>
        </row>
        <row r="518">
          <cell r="A518" t="str">
            <v>Oct2</v>
          </cell>
          <cell r="B518" t="str">
            <v>01-Oct-2002</v>
          </cell>
          <cell r="C518">
            <v>7</v>
          </cell>
          <cell r="D518" t="str">
            <v>Generadores y Trans.</v>
          </cell>
          <cell r="E518" t="str">
            <v>HIDROBOL</v>
          </cell>
          <cell r="F518">
            <v>1</v>
          </cell>
          <cell r="G518" t="str">
            <v>CRE</v>
          </cell>
          <cell r="H518">
            <v>-176163.11324244516</v>
          </cell>
          <cell r="I518">
            <v>7983.2738949511831</v>
          </cell>
          <cell r="J518">
            <v>-184146.38713739635</v>
          </cell>
          <cell r="K518">
            <v>3</v>
          </cell>
          <cell r="L518">
            <v>-181225.57335500824</v>
          </cell>
          <cell r="M518">
            <v>8212.6919888811826</v>
          </cell>
          <cell r="N518">
            <v>-189438.26534388942</v>
          </cell>
        </row>
        <row r="519">
          <cell r="A519" t="str">
            <v>Oct2</v>
          </cell>
          <cell r="B519" t="str">
            <v>01-Oct-2002</v>
          </cell>
          <cell r="C519">
            <v>7</v>
          </cell>
          <cell r="D519" t="str">
            <v>Generadores y Trans.</v>
          </cell>
          <cell r="E519" t="str">
            <v>HIDROBOL</v>
          </cell>
          <cell r="F519">
            <v>2</v>
          </cell>
          <cell r="G519" t="str">
            <v>ELECTROPAZ</v>
          </cell>
          <cell r="H519">
            <v>14067.899744332797</v>
          </cell>
          <cell r="I519">
            <v>20875.957281195762</v>
          </cell>
          <cell r="J519">
            <v>-6808.0575368629652</v>
          </cell>
          <cell r="K519">
            <v>3</v>
          </cell>
          <cell r="L519">
            <v>14472.173828801358</v>
          </cell>
          <cell r="M519">
            <v>21475.876861988916</v>
          </cell>
          <cell r="N519">
            <v>-7003.7030331875558</v>
          </cell>
        </row>
        <row r="520">
          <cell r="A520" t="str">
            <v>Oct2</v>
          </cell>
          <cell r="B520" t="str">
            <v>01-Oct-2002</v>
          </cell>
          <cell r="C520">
            <v>7</v>
          </cell>
          <cell r="D520" t="str">
            <v>Generadores y Trans.</v>
          </cell>
          <cell r="E520" t="str">
            <v>HIDROBOL</v>
          </cell>
          <cell r="F520">
            <v>3</v>
          </cell>
          <cell r="G520" t="str">
            <v>ELFEC</v>
          </cell>
          <cell r="H520">
            <v>-104107.14085551474</v>
          </cell>
          <cell r="I520">
            <v>-4802.0511632872785</v>
          </cell>
          <cell r="J520">
            <v>-99305.089692227455</v>
          </cell>
          <cell r="K520">
            <v>3</v>
          </cell>
          <cell r="L520">
            <v>-107098.90365030988</v>
          </cell>
          <cell r="M520">
            <v>-4940.0493629397333</v>
          </cell>
          <cell r="N520">
            <v>-102158.85428737014</v>
          </cell>
        </row>
        <row r="521">
          <cell r="A521" t="str">
            <v>Oct2</v>
          </cell>
          <cell r="B521" t="str">
            <v>01-Oct-2002</v>
          </cell>
          <cell r="C521">
            <v>7</v>
          </cell>
          <cell r="D521" t="str">
            <v>Generadores y Trans.</v>
          </cell>
          <cell r="E521" t="str">
            <v>HIDROBOL</v>
          </cell>
          <cell r="F521">
            <v>4</v>
          </cell>
          <cell r="G521" t="str">
            <v>ELFEO</v>
          </cell>
          <cell r="H521">
            <v>-6749.7101843073651</v>
          </cell>
          <cell r="I521">
            <v>-1688.4698193645615</v>
          </cell>
          <cell r="J521">
            <v>-5061.2403649428034</v>
          </cell>
          <cell r="K521">
            <v>3</v>
          </cell>
          <cell r="L521">
            <v>-6943.6789326479447</v>
          </cell>
          <cell r="M521">
            <v>-1736.9919586164701</v>
          </cell>
          <cell r="N521">
            <v>-5206.6869740314742</v>
          </cell>
        </row>
        <row r="522">
          <cell r="A522" t="str">
            <v>Oct2</v>
          </cell>
          <cell r="B522" t="str">
            <v>01-Oct-2002</v>
          </cell>
          <cell r="C522">
            <v>7</v>
          </cell>
          <cell r="D522" t="str">
            <v>Generadores y Trans.</v>
          </cell>
          <cell r="E522" t="str">
            <v>HIDROBOL</v>
          </cell>
          <cell r="F522">
            <v>5</v>
          </cell>
          <cell r="G522" t="str">
            <v>SEPSA</v>
          </cell>
          <cell r="H522">
            <v>1891.0415568300073</v>
          </cell>
          <cell r="I522">
            <v>5038.1017272277968</v>
          </cell>
          <cell r="J522">
            <v>-3147.0601703977895</v>
          </cell>
          <cell r="K522">
            <v>3</v>
          </cell>
          <cell r="L522">
            <v>1945.3850699324114</v>
          </cell>
          <cell r="M522">
            <v>5182.8833933080523</v>
          </cell>
          <cell r="N522">
            <v>-3237.4983233756407</v>
          </cell>
        </row>
        <row r="523">
          <cell r="A523" t="str">
            <v>Oct2</v>
          </cell>
          <cell r="B523" t="str">
            <v>01-Oct-2002</v>
          </cell>
          <cell r="C523">
            <v>7</v>
          </cell>
          <cell r="D523" t="str">
            <v>Generadores y Trans.</v>
          </cell>
          <cell r="E523" t="str">
            <v>HIDROBOL</v>
          </cell>
          <cell r="F523">
            <v>6</v>
          </cell>
          <cell r="G523" t="str">
            <v>CESSA</v>
          </cell>
          <cell r="H523">
            <v>-13148.547272353393</v>
          </cell>
          <cell r="I523">
            <v>-7955.1704695906774</v>
          </cell>
          <cell r="J523">
            <v>-5193.3768027627157</v>
          </cell>
          <cell r="K523">
            <v>3</v>
          </cell>
          <cell r="L523">
            <v>-13526.401607913585</v>
          </cell>
          <cell r="M523">
            <v>-8183.7809456982213</v>
          </cell>
          <cell r="N523">
            <v>-5342.620662215365</v>
          </cell>
        </row>
        <row r="524">
          <cell r="A524" t="str">
            <v>Oct2</v>
          </cell>
          <cell r="B524" t="str">
            <v>01-Oct-2002</v>
          </cell>
          <cell r="C524">
            <v>8</v>
          </cell>
          <cell r="D524" t="str">
            <v>Generadores y Trans.</v>
          </cell>
          <cell r="E524" t="str">
            <v>SYNERGIA</v>
          </cell>
          <cell r="F524">
            <v>1</v>
          </cell>
          <cell r="G524" t="str">
            <v>CRE</v>
          </cell>
          <cell r="H524">
            <v>-20878.249981404486</v>
          </cell>
          <cell r="I524">
            <v>946.15033182015713</v>
          </cell>
          <cell r="J524">
            <v>-21824.400313224643</v>
          </cell>
          <cell r="K524">
            <v>3</v>
          </cell>
          <cell r="L524">
            <v>-21478.235448313881</v>
          </cell>
          <cell r="M524">
            <v>973.34018006458405</v>
          </cell>
          <cell r="N524">
            <v>-22451.575628378465</v>
          </cell>
        </row>
        <row r="525">
          <cell r="A525" t="str">
            <v>Oct2</v>
          </cell>
          <cell r="B525" t="str">
            <v>01-Oct-2002</v>
          </cell>
          <cell r="C525">
            <v>8</v>
          </cell>
          <cell r="D525" t="str">
            <v>Generadores y Trans.</v>
          </cell>
          <cell r="E525" t="str">
            <v>SYNERGIA</v>
          </cell>
          <cell r="F525">
            <v>2</v>
          </cell>
          <cell r="G525" t="str">
            <v>ELECTROPAZ</v>
          </cell>
          <cell r="H525">
            <v>1667.2793876621179</v>
          </cell>
          <cell r="I525">
            <v>2474.1470941086354</v>
          </cell>
          <cell r="J525">
            <v>-806.86770644651756</v>
          </cell>
          <cell r="K525">
            <v>3</v>
          </cell>
          <cell r="L525">
            <v>1715.1925701733837</v>
          </cell>
          <cell r="M525">
            <v>2545.2475120451695</v>
          </cell>
          <cell r="N525">
            <v>-830.05494187178567</v>
          </cell>
        </row>
        <row r="526">
          <cell r="A526" t="str">
            <v>Oct2</v>
          </cell>
          <cell r="B526" t="str">
            <v>01-Oct-2002</v>
          </cell>
          <cell r="C526">
            <v>8</v>
          </cell>
          <cell r="D526" t="str">
            <v>Generadores y Trans.</v>
          </cell>
          <cell r="E526" t="str">
            <v>SYNERGIA</v>
          </cell>
          <cell r="F526">
            <v>3</v>
          </cell>
          <cell r="G526" t="str">
            <v>ELFEC</v>
          </cell>
          <cell r="H526">
            <v>-12338.422451920074</v>
          </cell>
          <cell r="I526">
            <v>-569.12268842924539</v>
          </cell>
          <cell r="J526">
            <v>-11769.29976349083</v>
          </cell>
          <cell r="K526">
            <v>3</v>
          </cell>
          <cell r="L526">
            <v>-12692.995951247562</v>
          </cell>
          <cell r="M526">
            <v>-585.47776331579394</v>
          </cell>
          <cell r="N526">
            <v>-12107.518187931768</v>
          </cell>
        </row>
        <row r="527">
          <cell r="A527" t="str">
            <v>Oct2</v>
          </cell>
          <cell r="B527" t="str">
            <v>01-Oct-2002</v>
          </cell>
          <cell r="C527">
            <v>8</v>
          </cell>
          <cell r="D527" t="str">
            <v>Generadores y Trans.</v>
          </cell>
          <cell r="E527" t="str">
            <v>SYNERGIA</v>
          </cell>
          <cell r="F527">
            <v>4</v>
          </cell>
          <cell r="G527" t="str">
            <v>ELFEO</v>
          </cell>
          <cell r="H527">
            <v>-799.95257767757676</v>
          </cell>
          <cell r="I527">
            <v>-200.11167108652353</v>
          </cell>
          <cell r="J527">
            <v>-599.84090659105323</v>
          </cell>
          <cell r="K527">
            <v>3</v>
          </cell>
          <cell r="L527">
            <v>-822.94109066361432</v>
          </cell>
          <cell r="M527">
            <v>-205.86234916144858</v>
          </cell>
          <cell r="N527">
            <v>-617.07874150216571</v>
          </cell>
        </row>
        <row r="528">
          <cell r="A528" t="str">
            <v>Oct2</v>
          </cell>
          <cell r="B528" t="str">
            <v>01-Oct-2002</v>
          </cell>
          <cell r="C528">
            <v>8</v>
          </cell>
          <cell r="D528" t="str">
            <v>Generadores y Trans.</v>
          </cell>
          <cell r="E528" t="str">
            <v>SYNERGIA</v>
          </cell>
          <cell r="F528">
            <v>5</v>
          </cell>
          <cell r="G528" t="str">
            <v>SEPSA</v>
          </cell>
          <cell r="H528">
            <v>224.1197809349818</v>
          </cell>
          <cell r="I528">
            <v>597.09859434672887</v>
          </cell>
          <cell r="J528">
            <v>-372.97881341174707</v>
          </cell>
          <cell r="K528">
            <v>3</v>
          </cell>
          <cell r="L528">
            <v>230.56038833874757</v>
          </cell>
          <cell r="M528">
            <v>614.25762248554065</v>
          </cell>
          <cell r="N528">
            <v>-383.69723414679305</v>
          </cell>
        </row>
        <row r="529">
          <cell r="A529" t="str">
            <v>Oct2</v>
          </cell>
          <cell r="B529" t="str">
            <v>01-Oct-2002</v>
          </cell>
          <cell r="C529">
            <v>8</v>
          </cell>
          <cell r="D529" t="str">
            <v>Generadores y Trans.</v>
          </cell>
          <cell r="E529" t="str">
            <v>SYNERGIA</v>
          </cell>
          <cell r="F529">
            <v>6</v>
          </cell>
          <cell r="G529" t="str">
            <v>CESSA</v>
          </cell>
          <cell r="H529">
            <v>-1558.3208754190262</v>
          </cell>
          <cell r="I529">
            <v>-942.81960991583401</v>
          </cell>
          <cell r="J529">
            <v>-615.50126550319214</v>
          </cell>
          <cell r="K529">
            <v>3</v>
          </cell>
          <cell r="L529">
            <v>-1603.1028796035573</v>
          </cell>
          <cell r="M529">
            <v>-969.91374205672298</v>
          </cell>
          <cell r="N529">
            <v>-633.18913754683433</v>
          </cell>
        </row>
        <row r="530">
          <cell r="A530" t="str">
            <v>Oct2</v>
          </cell>
          <cell r="B530" t="str">
            <v>01-Oct-2002</v>
          </cell>
          <cell r="C530">
            <v>9</v>
          </cell>
          <cell r="D530" t="str">
            <v>Generadores y Trans.</v>
          </cell>
          <cell r="E530" t="str">
            <v>INGRESO TARIFARIO</v>
          </cell>
          <cell r="F530">
            <v>1</v>
          </cell>
          <cell r="G530" t="str">
            <v>CRE</v>
          </cell>
          <cell r="H530">
            <v>-28390.360539014146</v>
          </cell>
          <cell r="I530">
            <v>1286.5804877519313</v>
          </cell>
          <cell r="J530">
            <v>-29676.941026766079</v>
          </cell>
          <cell r="K530">
            <v>3</v>
          </cell>
          <cell r="L530">
            <v>-29206.224116607951</v>
          </cell>
          <cell r="M530">
            <v>1323.5533947411611</v>
          </cell>
          <cell r="N530">
            <v>-30529.777511349115</v>
          </cell>
        </row>
        <row r="531">
          <cell r="A531" t="str">
            <v>Oct2</v>
          </cell>
          <cell r="B531" t="str">
            <v>01-Oct-2002</v>
          </cell>
          <cell r="C531">
            <v>9</v>
          </cell>
          <cell r="D531" t="str">
            <v>Generadores y Trans.</v>
          </cell>
          <cell r="E531" t="str">
            <v>INGRESO TARIFARIO</v>
          </cell>
          <cell r="F531">
            <v>2</v>
          </cell>
          <cell r="G531" t="str">
            <v>ELECTROPAZ</v>
          </cell>
          <cell r="H531">
            <v>2267.1757918960429</v>
          </cell>
          <cell r="I531">
            <v>3364.3589903780398</v>
          </cell>
          <cell r="J531">
            <v>-1097.1831984819969</v>
          </cell>
          <cell r="K531">
            <v>3</v>
          </cell>
          <cell r="L531">
            <v>2332.3284041733159</v>
          </cell>
          <cell r="M531">
            <v>3461.0417344533648</v>
          </cell>
          <cell r="N531">
            <v>-1128.7133302800491</v>
          </cell>
        </row>
        <row r="532">
          <cell r="A532" t="str">
            <v>Oct2</v>
          </cell>
          <cell r="B532" t="str">
            <v>01-Oct-2002</v>
          </cell>
          <cell r="C532">
            <v>9</v>
          </cell>
          <cell r="D532" t="str">
            <v>Generadores y Trans.</v>
          </cell>
          <cell r="E532" t="str">
            <v>INGRESO TARIFARIO</v>
          </cell>
          <cell r="F532">
            <v>3</v>
          </cell>
          <cell r="G532" t="str">
            <v>ELFEC</v>
          </cell>
          <cell r="H532">
            <v>-16777.855529303019</v>
          </cell>
          <cell r="I532">
            <v>-773.89619962546135</v>
          </cell>
          <cell r="J532">
            <v>-16003.959329677557</v>
          </cell>
          <cell r="K532">
            <v>3</v>
          </cell>
          <cell r="L532">
            <v>-17260.006547345867</v>
          </cell>
          <cell r="M532">
            <v>-796.13592149320641</v>
          </cell>
          <cell r="N532">
            <v>-16463.870625852658</v>
          </cell>
        </row>
        <row r="533">
          <cell r="A533" t="str">
            <v>Oct2</v>
          </cell>
          <cell r="B533" t="str">
            <v>01-Oct-2002</v>
          </cell>
          <cell r="C533">
            <v>9</v>
          </cell>
          <cell r="D533" t="str">
            <v>Generadores y Trans.</v>
          </cell>
          <cell r="E533" t="str">
            <v>INGRESO TARIFARIO</v>
          </cell>
          <cell r="F533">
            <v>4</v>
          </cell>
          <cell r="G533" t="str">
            <v>ELFEO</v>
          </cell>
          <cell r="H533">
            <v>-1087.77996789041</v>
          </cell>
          <cell r="I533">
            <v>-272.11296422214969</v>
          </cell>
          <cell r="J533">
            <v>-815.66700366826035</v>
          </cell>
          <cell r="K533">
            <v>3</v>
          </cell>
          <cell r="L533">
            <v>-1119.0398758094507</v>
          </cell>
          <cell r="M533">
            <v>-279.93276827834882</v>
          </cell>
          <cell r="N533">
            <v>-839.10710753110175</v>
          </cell>
        </row>
        <row r="534">
          <cell r="A534" t="str">
            <v>Oct2</v>
          </cell>
          <cell r="B534" t="str">
            <v>01-Oct-2002</v>
          </cell>
          <cell r="C534">
            <v>9</v>
          </cell>
          <cell r="D534" t="str">
            <v>Generadores y Trans.</v>
          </cell>
          <cell r="E534" t="str">
            <v>INGRESO TARIFARIO</v>
          </cell>
          <cell r="F534">
            <v>5</v>
          </cell>
          <cell r="G534" t="str">
            <v>SEPSA</v>
          </cell>
          <cell r="H534">
            <v>304.75932563007717</v>
          </cell>
          <cell r="I534">
            <v>811.9379922139351</v>
          </cell>
          <cell r="J534">
            <v>-507.17866658385793</v>
          </cell>
          <cell r="K534">
            <v>3</v>
          </cell>
          <cell r="L534">
            <v>313.51729942797755</v>
          </cell>
          <cell r="M534">
            <v>835.27093418914103</v>
          </cell>
          <cell r="N534">
            <v>-521.75363476116343</v>
          </cell>
        </row>
        <row r="535">
          <cell r="A535" t="str">
            <v>Oct2</v>
          </cell>
          <cell r="B535" t="str">
            <v>01-Oct-2002</v>
          </cell>
          <cell r="C535">
            <v>9</v>
          </cell>
          <cell r="D535" t="str">
            <v>Generadores y Trans.</v>
          </cell>
          <cell r="E535" t="str">
            <v>INGRESO TARIFARIO</v>
          </cell>
          <cell r="F535">
            <v>6</v>
          </cell>
          <cell r="G535" t="str">
            <v>CESSA</v>
          </cell>
          <cell r="H535">
            <v>-2119.013400453699</v>
          </cell>
          <cell r="I535">
            <v>-1282.0513535666835</v>
          </cell>
          <cell r="J535">
            <v>-836.9620468870155</v>
          </cell>
          <cell r="K535">
            <v>3</v>
          </cell>
          <cell r="L535">
            <v>-2179.9082190132453</v>
          </cell>
          <cell r="M535">
            <v>-1318.8941052655393</v>
          </cell>
          <cell r="N535">
            <v>-861.01411374770589</v>
          </cell>
        </row>
        <row r="536">
          <cell r="A536" t="str">
            <v>Oct2</v>
          </cell>
          <cell r="B536" t="str">
            <v>01-Oct-2002</v>
          </cell>
          <cell r="C536">
            <v>10</v>
          </cell>
          <cell r="D536" t="str">
            <v>Distribuidores</v>
          </cell>
          <cell r="E536" t="str">
            <v>CRE</v>
          </cell>
          <cell r="F536">
            <v>1</v>
          </cell>
          <cell r="G536" t="str">
            <v>CRE</v>
          </cell>
          <cell r="H536">
            <v>-430184.52017574909</v>
          </cell>
          <cell r="I536">
            <v>19494.891902850937</v>
          </cell>
          <cell r="J536">
            <v>-449679.41207860003</v>
          </cell>
          <cell r="K536">
            <v>3</v>
          </cell>
          <cell r="L536">
            <v>-442546.88102614245</v>
          </cell>
          <cell r="M536">
            <v>20055.123331782863</v>
          </cell>
          <cell r="N536">
            <v>-462602.00435792533</v>
          </cell>
        </row>
        <row r="537">
          <cell r="A537" t="str">
            <v>Oct2</v>
          </cell>
          <cell r="B537" t="str">
            <v>01-Oct-2002</v>
          </cell>
          <cell r="C537">
            <v>11</v>
          </cell>
          <cell r="D537" t="str">
            <v>Distribuidores</v>
          </cell>
          <cell r="E537" t="str">
            <v>ELECTROPAZ</v>
          </cell>
          <cell r="F537">
            <v>2</v>
          </cell>
          <cell r="G537" t="str">
            <v>ELECTROPAZ</v>
          </cell>
          <cell r="H537">
            <v>34353.347815030625</v>
          </cell>
          <cell r="I537">
            <v>50978.400080050618</v>
          </cell>
          <cell r="J537">
            <v>-16625.052265019993</v>
          </cell>
          <cell r="K537">
            <v>3</v>
          </cell>
          <cell r="L537">
            <v>35340.571813548697</v>
          </cell>
          <cell r="M537">
            <v>52443.38393653118</v>
          </cell>
          <cell r="N537">
            <v>-17102.812122982479</v>
          </cell>
        </row>
        <row r="538">
          <cell r="A538" t="str">
            <v>Oct2</v>
          </cell>
          <cell r="B538" t="str">
            <v>01-Oct-2002</v>
          </cell>
          <cell r="C538">
            <v>12</v>
          </cell>
          <cell r="D538" t="str">
            <v>Distribuidores</v>
          </cell>
          <cell r="E538" t="str">
            <v>ELFEC</v>
          </cell>
          <cell r="F538">
            <v>3</v>
          </cell>
          <cell r="G538" t="str">
            <v>ELFEC</v>
          </cell>
          <cell r="H538">
            <v>-254226.20894626679</v>
          </cell>
          <cell r="I538">
            <v>-11726.450773466486</v>
          </cell>
          <cell r="J538">
            <v>-242499.7581728003</v>
          </cell>
          <cell r="K538">
            <v>3</v>
          </cell>
          <cell r="L538">
            <v>-261531.99515014337</v>
          </cell>
          <cell r="M538">
            <v>-12063.437831710102</v>
          </cell>
          <cell r="N538">
            <v>-249468.55731843325</v>
          </cell>
        </row>
        <row r="539">
          <cell r="A539" t="str">
            <v>Oct2</v>
          </cell>
          <cell r="B539" t="str">
            <v>01-Oct-2002</v>
          </cell>
          <cell r="C539">
            <v>13</v>
          </cell>
          <cell r="D539" t="str">
            <v>Distribuidores</v>
          </cell>
          <cell r="E539" t="str">
            <v>ELFEO</v>
          </cell>
          <cell r="F539">
            <v>4</v>
          </cell>
          <cell r="G539" t="str">
            <v>ELFEO</v>
          </cell>
          <cell r="H539">
            <v>-16482.569951891746</v>
          </cell>
          <cell r="I539">
            <v>-4123.1876850117342</v>
          </cell>
          <cell r="J539">
            <v>-12359.382266880013</v>
          </cell>
          <cell r="K539">
            <v>3</v>
          </cell>
          <cell r="L539">
            <v>-16956.235246505068</v>
          </cell>
          <cell r="M539">
            <v>-4241.6771508697539</v>
          </cell>
          <cell r="N539">
            <v>-12714.558095635315</v>
          </cell>
        </row>
        <row r="540">
          <cell r="A540" t="str">
            <v>Oct2</v>
          </cell>
          <cell r="B540" t="str">
            <v>01-Oct-2002</v>
          </cell>
          <cell r="C540">
            <v>14</v>
          </cell>
          <cell r="D540" t="str">
            <v>Distribuidores</v>
          </cell>
          <cell r="E540" t="str">
            <v>SEPSA</v>
          </cell>
          <cell r="F540">
            <v>5</v>
          </cell>
          <cell r="G540" t="str">
            <v>SEPSA</v>
          </cell>
          <cell r="H540">
            <v>4617.8611957075263</v>
          </cell>
          <cell r="I540">
            <v>12302.878475707503</v>
          </cell>
          <cell r="J540">
            <v>-7685.0172799999764</v>
          </cell>
          <cell r="K540">
            <v>3</v>
          </cell>
          <cell r="L540">
            <v>4750.5662647672934</v>
          </cell>
          <cell r="M540">
            <v>12656.430535537776</v>
          </cell>
          <cell r="N540">
            <v>-7905.8642707704821</v>
          </cell>
        </row>
        <row r="541">
          <cell r="A541" t="str">
            <v>Oct2</v>
          </cell>
          <cell r="B541" t="str">
            <v>01-Oct-2002</v>
          </cell>
          <cell r="C541">
            <v>15</v>
          </cell>
          <cell r="D541" t="str">
            <v>Distribuidores</v>
          </cell>
          <cell r="E541" t="str">
            <v>CESSA</v>
          </cell>
          <cell r="F541">
            <v>6</v>
          </cell>
          <cell r="G541" t="str">
            <v>CESSA</v>
          </cell>
          <cell r="H541">
            <v>-32108.319359575526</v>
          </cell>
          <cell r="I541">
            <v>-19426.264263775531</v>
          </cell>
          <cell r="J541">
            <v>-12682.055095799995</v>
          </cell>
          <cell r="K541">
            <v>3</v>
          </cell>
          <cell r="L541">
            <v>-33031.027201458302</v>
          </cell>
          <cell r="M541">
            <v>-19984.523516585883</v>
          </cell>
          <cell r="N541">
            <v>-13046.503684872419</v>
          </cell>
        </row>
        <row r="542">
          <cell r="A542" t="str">
            <v>Oct2-c</v>
          </cell>
          <cell r="B542" t="str">
            <v>01-Oct-2002</v>
          </cell>
          <cell r="C542">
            <v>1</v>
          </cell>
          <cell r="D542" t="str">
            <v>Generadores y Trans.</v>
          </cell>
          <cell r="E542" t="str">
            <v>CORANI</v>
          </cell>
          <cell r="F542">
            <v>1</v>
          </cell>
          <cell r="G542" t="str">
            <v>CRE</v>
          </cell>
          <cell r="H542">
            <v>0</v>
          </cell>
          <cell r="J542">
            <v>0</v>
          </cell>
          <cell r="K542">
            <v>3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Oct2-c</v>
          </cell>
          <cell r="B543" t="str">
            <v>01-Oct-2002</v>
          </cell>
          <cell r="C543">
            <v>1</v>
          </cell>
          <cell r="D543" t="str">
            <v>Generadores y Trans.</v>
          </cell>
          <cell r="E543" t="str">
            <v>CORANI</v>
          </cell>
          <cell r="F543">
            <v>2</v>
          </cell>
          <cell r="G543" t="str">
            <v>ELECTROPAZ</v>
          </cell>
          <cell r="H543">
            <v>-1221388.3172262749</v>
          </cell>
          <cell r="J543">
            <v>-1221388.3172262749</v>
          </cell>
          <cell r="K543">
            <v>3</v>
          </cell>
          <cell r="L543">
            <v>-1256487.7743379283</v>
          </cell>
          <cell r="M543">
            <v>0</v>
          </cell>
          <cell r="N543">
            <v>-1256487.7743379283</v>
          </cell>
        </row>
        <row r="544">
          <cell r="A544" t="str">
            <v>Oct2-c</v>
          </cell>
          <cell r="B544" t="str">
            <v>01-Oct-2002</v>
          </cell>
          <cell r="C544">
            <v>1</v>
          </cell>
          <cell r="D544" t="str">
            <v>Generadores y Trans.</v>
          </cell>
          <cell r="E544" t="str">
            <v>CORANI</v>
          </cell>
          <cell r="F544">
            <v>3</v>
          </cell>
          <cell r="G544" t="str">
            <v>ELFEC</v>
          </cell>
          <cell r="H544">
            <v>0</v>
          </cell>
          <cell r="J544">
            <v>0</v>
          </cell>
          <cell r="K544">
            <v>3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Oct2-c</v>
          </cell>
          <cell r="B545" t="str">
            <v>01-Oct-2002</v>
          </cell>
          <cell r="C545">
            <v>1</v>
          </cell>
          <cell r="D545" t="str">
            <v>Generadores y Trans.</v>
          </cell>
          <cell r="E545" t="str">
            <v>CORANI</v>
          </cell>
          <cell r="F545">
            <v>4</v>
          </cell>
          <cell r="G545" t="str">
            <v>ELFEO</v>
          </cell>
          <cell r="H545">
            <v>0</v>
          </cell>
          <cell r="J545">
            <v>0</v>
          </cell>
          <cell r="K545">
            <v>3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Oct2-c</v>
          </cell>
          <cell r="B546" t="str">
            <v>01-Oct-2002</v>
          </cell>
          <cell r="C546">
            <v>1</v>
          </cell>
          <cell r="D546" t="str">
            <v>Generadores y Trans.</v>
          </cell>
          <cell r="E546" t="str">
            <v>CORANI</v>
          </cell>
          <cell r="F546">
            <v>5</v>
          </cell>
          <cell r="G546" t="str">
            <v>SEPSA</v>
          </cell>
          <cell r="H546">
            <v>-159158.95508404655</v>
          </cell>
          <cell r="J546">
            <v>-159158.95508404655</v>
          </cell>
          <cell r="K546">
            <v>3</v>
          </cell>
          <cell r="L546">
            <v>-163732.76084190296</v>
          </cell>
          <cell r="M546">
            <v>0</v>
          </cell>
          <cell r="N546">
            <v>-163732.76084190296</v>
          </cell>
        </row>
        <row r="547">
          <cell r="A547" t="str">
            <v>Oct2-c</v>
          </cell>
          <cell r="B547" t="str">
            <v>01-Oct-2002</v>
          </cell>
          <cell r="C547">
            <v>1</v>
          </cell>
          <cell r="D547" t="str">
            <v>Generadores y Trans.</v>
          </cell>
          <cell r="E547" t="str">
            <v>CORANI</v>
          </cell>
          <cell r="F547">
            <v>6</v>
          </cell>
          <cell r="G547" t="str">
            <v>CESSA</v>
          </cell>
          <cell r="H547">
            <v>0</v>
          </cell>
          <cell r="J547">
            <v>0</v>
          </cell>
          <cell r="K547">
            <v>3</v>
          </cell>
          <cell r="L547">
            <v>0</v>
          </cell>
          <cell r="M547">
            <v>0</v>
          </cell>
          <cell r="N547">
            <v>0</v>
          </cell>
        </row>
        <row r="548">
          <cell r="A548" t="str">
            <v>Oct2-c</v>
          </cell>
          <cell r="B548" t="str">
            <v>01-Oct-2002</v>
          </cell>
          <cell r="C548">
            <v>2</v>
          </cell>
          <cell r="D548" t="str">
            <v>Generadores y Trans.</v>
          </cell>
          <cell r="E548" t="str">
            <v>GUARACACHI</v>
          </cell>
          <cell r="F548">
            <v>1</v>
          </cell>
          <cell r="G548" t="str">
            <v>CRE</v>
          </cell>
          <cell r="H548">
            <v>0</v>
          </cell>
          <cell r="J548">
            <v>0</v>
          </cell>
          <cell r="K548">
            <v>3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Oct2-c</v>
          </cell>
          <cell r="B549" t="str">
            <v>01-Oct-2002</v>
          </cell>
          <cell r="C549">
            <v>2</v>
          </cell>
          <cell r="D549" t="str">
            <v>Generadores y Trans.</v>
          </cell>
          <cell r="E549" t="str">
            <v>GUARACACHI</v>
          </cell>
          <cell r="F549">
            <v>2</v>
          </cell>
          <cell r="G549" t="str">
            <v>ELECTROPAZ</v>
          </cell>
          <cell r="H549">
            <v>-1707924.398037636</v>
          </cell>
          <cell r="J549">
            <v>-1707924.398037636</v>
          </cell>
          <cell r="K549">
            <v>3</v>
          </cell>
          <cell r="L549">
            <v>-1757005.6102232956</v>
          </cell>
          <cell r="M549">
            <v>0</v>
          </cell>
          <cell r="N549">
            <v>-1757005.6102232956</v>
          </cell>
        </row>
        <row r="550">
          <cell r="A550" t="str">
            <v>Oct2-c</v>
          </cell>
          <cell r="B550" t="str">
            <v>01-Oct-2002</v>
          </cell>
          <cell r="C550">
            <v>2</v>
          </cell>
          <cell r="D550" t="str">
            <v>Generadores y Trans.</v>
          </cell>
          <cell r="E550" t="str">
            <v>GUARACACHI</v>
          </cell>
          <cell r="F550">
            <v>3</v>
          </cell>
          <cell r="G550" t="str">
            <v>ELFEC</v>
          </cell>
          <cell r="H550">
            <v>0</v>
          </cell>
          <cell r="J550">
            <v>0</v>
          </cell>
          <cell r="K550">
            <v>3</v>
          </cell>
          <cell r="L550">
            <v>0</v>
          </cell>
          <cell r="M550">
            <v>0</v>
          </cell>
          <cell r="N550">
            <v>0</v>
          </cell>
        </row>
        <row r="551">
          <cell r="A551" t="str">
            <v>Oct2-c</v>
          </cell>
          <cell r="B551" t="str">
            <v>01-Oct-2002</v>
          </cell>
          <cell r="C551">
            <v>2</v>
          </cell>
          <cell r="D551" t="str">
            <v>Generadores y Trans.</v>
          </cell>
          <cell r="E551" t="str">
            <v>GUARACACHI</v>
          </cell>
          <cell r="F551">
            <v>4</v>
          </cell>
          <cell r="G551" t="str">
            <v>ELFEO</v>
          </cell>
          <cell r="H551">
            <v>0</v>
          </cell>
          <cell r="J551">
            <v>0</v>
          </cell>
          <cell r="K551">
            <v>3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Oct2-c</v>
          </cell>
          <cell r="B552" t="str">
            <v>01-Oct-2002</v>
          </cell>
          <cell r="C552">
            <v>2</v>
          </cell>
          <cell r="D552" t="str">
            <v>Generadores y Trans.</v>
          </cell>
          <cell r="E552" t="str">
            <v>GUARACACHI</v>
          </cell>
          <cell r="F552">
            <v>5</v>
          </cell>
          <cell r="G552" t="str">
            <v>SEPSA</v>
          </cell>
          <cell r="H552">
            <v>-210451.41686535088</v>
          </cell>
          <cell r="J552">
            <v>-210451.41686535088</v>
          </cell>
          <cell r="K552">
            <v>3</v>
          </cell>
          <cell r="L552">
            <v>-216499.23177906076</v>
          </cell>
          <cell r="M552">
            <v>0</v>
          </cell>
          <cell r="N552">
            <v>-216499.23177906076</v>
          </cell>
        </row>
        <row r="553">
          <cell r="A553" t="str">
            <v>Oct2-c</v>
          </cell>
          <cell r="B553" t="str">
            <v>01-Oct-2002</v>
          </cell>
          <cell r="C553">
            <v>2</v>
          </cell>
          <cell r="D553" t="str">
            <v>Generadores y Trans.</v>
          </cell>
          <cell r="E553" t="str">
            <v>GUARACACHI</v>
          </cell>
          <cell r="F553">
            <v>6</v>
          </cell>
          <cell r="G553" t="str">
            <v>CESSA</v>
          </cell>
          <cell r="H553">
            <v>0</v>
          </cell>
          <cell r="J553">
            <v>0</v>
          </cell>
          <cell r="K553">
            <v>3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Oct2-c</v>
          </cell>
          <cell r="B554" t="str">
            <v>01-Oct-2002</v>
          </cell>
          <cell r="C554">
            <v>3</v>
          </cell>
          <cell r="D554" t="str">
            <v>Generadores y Trans.</v>
          </cell>
          <cell r="E554" t="str">
            <v>VALLE HERMOSO</v>
          </cell>
          <cell r="F554">
            <v>1</v>
          </cell>
          <cell r="G554" t="str">
            <v>CRE</v>
          </cell>
          <cell r="H554">
            <v>0</v>
          </cell>
          <cell r="J554">
            <v>0</v>
          </cell>
          <cell r="K554">
            <v>3</v>
          </cell>
          <cell r="L554">
            <v>0</v>
          </cell>
          <cell r="M554">
            <v>0</v>
          </cell>
          <cell r="N554">
            <v>0</v>
          </cell>
        </row>
        <row r="555">
          <cell r="A555" t="str">
            <v>Oct2-c</v>
          </cell>
          <cell r="B555" t="str">
            <v>01-Oct-2002</v>
          </cell>
          <cell r="C555">
            <v>3</v>
          </cell>
          <cell r="D555" t="str">
            <v>Generadores y Trans.</v>
          </cell>
          <cell r="E555" t="str">
            <v>VALLE HERMOSO</v>
          </cell>
          <cell r="F555">
            <v>2</v>
          </cell>
          <cell r="G555" t="str">
            <v>ELECTROPAZ</v>
          </cell>
          <cell r="H555">
            <v>-534748.94767963956</v>
          </cell>
          <cell r="J555">
            <v>-534748.94767963956</v>
          </cell>
          <cell r="K555">
            <v>3</v>
          </cell>
          <cell r="L555">
            <v>-550116.21252887929</v>
          </cell>
          <cell r="M555">
            <v>0</v>
          </cell>
          <cell r="N555">
            <v>-550116.21252887929</v>
          </cell>
        </row>
        <row r="556">
          <cell r="A556" t="str">
            <v>Oct2-c</v>
          </cell>
          <cell r="B556" t="str">
            <v>01-Oct-2002</v>
          </cell>
          <cell r="C556">
            <v>3</v>
          </cell>
          <cell r="D556" t="str">
            <v>Generadores y Trans.</v>
          </cell>
          <cell r="E556" t="str">
            <v>VALLE HERMOSO</v>
          </cell>
          <cell r="F556">
            <v>3</v>
          </cell>
          <cell r="G556" t="str">
            <v>ELFEC</v>
          </cell>
          <cell r="H556">
            <v>0</v>
          </cell>
          <cell r="J556">
            <v>0</v>
          </cell>
          <cell r="K556">
            <v>3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Oct2-c</v>
          </cell>
          <cell r="B557" t="str">
            <v>01-Oct-2002</v>
          </cell>
          <cell r="C557">
            <v>3</v>
          </cell>
          <cell r="D557" t="str">
            <v>Generadores y Trans.</v>
          </cell>
          <cell r="E557" t="str">
            <v>VALLE HERMOSO</v>
          </cell>
          <cell r="F557">
            <v>4</v>
          </cell>
          <cell r="G557" t="str">
            <v>ELFEO</v>
          </cell>
          <cell r="H557">
            <v>0</v>
          </cell>
          <cell r="J557">
            <v>0</v>
          </cell>
          <cell r="K557">
            <v>3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Oct2-c</v>
          </cell>
          <cell r="B558" t="str">
            <v>01-Oct-2002</v>
          </cell>
          <cell r="C558">
            <v>3</v>
          </cell>
          <cell r="D558" t="str">
            <v>Generadores y Trans.</v>
          </cell>
          <cell r="E558" t="str">
            <v>VALLE HERMOSO</v>
          </cell>
          <cell r="F558">
            <v>5</v>
          </cell>
          <cell r="G558" t="str">
            <v>SEPSA</v>
          </cell>
          <cell r="H558">
            <v>-67410.886095004505</v>
          </cell>
          <cell r="J558">
            <v>-67410.886095004505</v>
          </cell>
          <cell r="K558">
            <v>3</v>
          </cell>
          <cell r="L558">
            <v>-69348.095966737557</v>
          </cell>
          <cell r="M558">
            <v>0</v>
          </cell>
          <cell r="N558">
            <v>-69348.095966737557</v>
          </cell>
        </row>
        <row r="559">
          <cell r="A559" t="str">
            <v>Oct2-c</v>
          </cell>
          <cell r="B559" t="str">
            <v>01-Oct-2002</v>
          </cell>
          <cell r="C559">
            <v>3</v>
          </cell>
          <cell r="D559" t="str">
            <v>Generadores y Trans.</v>
          </cell>
          <cell r="E559" t="str">
            <v>VALLE HERMOSO</v>
          </cell>
          <cell r="F559">
            <v>6</v>
          </cell>
          <cell r="G559" t="str">
            <v>CESSA</v>
          </cell>
          <cell r="H559">
            <v>0</v>
          </cell>
          <cell r="J559">
            <v>0</v>
          </cell>
          <cell r="K559">
            <v>3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Oct2-c</v>
          </cell>
          <cell r="B560" t="str">
            <v>01-Oct-2002</v>
          </cell>
          <cell r="C560">
            <v>4</v>
          </cell>
          <cell r="D560" t="str">
            <v>Generadores y Trans.</v>
          </cell>
          <cell r="E560" t="str">
            <v>COBEE</v>
          </cell>
          <cell r="F560">
            <v>1</v>
          </cell>
          <cell r="G560" t="str">
            <v>CRE</v>
          </cell>
          <cell r="H560">
            <v>0</v>
          </cell>
          <cell r="J560">
            <v>0</v>
          </cell>
          <cell r="K560">
            <v>3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Oct2-c</v>
          </cell>
          <cell r="B561" t="str">
            <v>01-Oct-2002</v>
          </cell>
          <cell r="C561">
            <v>4</v>
          </cell>
          <cell r="D561" t="str">
            <v>Generadores y Trans.</v>
          </cell>
          <cell r="E561" t="str">
            <v>COBEE</v>
          </cell>
          <cell r="F561">
            <v>2</v>
          </cell>
          <cell r="G561" t="str">
            <v>ELECTROPAZ</v>
          </cell>
          <cell r="H561">
            <v>-10074.888233603953</v>
          </cell>
          <cell r="J561">
            <v>-10074.888233603953</v>
          </cell>
          <cell r="K561">
            <v>3</v>
          </cell>
          <cell r="L561">
            <v>-10364.413769809464</v>
          </cell>
          <cell r="M561">
            <v>0</v>
          </cell>
          <cell r="N561">
            <v>-10364.413769809464</v>
          </cell>
        </row>
        <row r="562">
          <cell r="A562" t="str">
            <v>Oct2-c</v>
          </cell>
          <cell r="B562" t="str">
            <v>01-Oct-2002</v>
          </cell>
          <cell r="C562">
            <v>4</v>
          </cell>
          <cell r="D562" t="str">
            <v>Generadores y Trans.</v>
          </cell>
          <cell r="E562" t="str">
            <v>COBEE</v>
          </cell>
          <cell r="F562">
            <v>3</v>
          </cell>
          <cell r="G562" t="str">
            <v>ELFEC</v>
          </cell>
          <cell r="H562">
            <v>0</v>
          </cell>
          <cell r="J562">
            <v>0</v>
          </cell>
          <cell r="K562">
            <v>3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Oct2-c</v>
          </cell>
          <cell r="B563" t="str">
            <v>01-Oct-2002</v>
          </cell>
          <cell r="C563">
            <v>4</v>
          </cell>
          <cell r="D563" t="str">
            <v>Generadores y Trans.</v>
          </cell>
          <cell r="E563" t="str">
            <v>COBEE</v>
          </cell>
          <cell r="F563">
            <v>4</v>
          </cell>
          <cell r="G563" t="str">
            <v>ELFEO</v>
          </cell>
          <cell r="H563">
            <v>0</v>
          </cell>
          <cell r="J563">
            <v>0</v>
          </cell>
          <cell r="K563">
            <v>3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Oct2-c</v>
          </cell>
          <cell r="B564" t="str">
            <v>01-Oct-2002</v>
          </cell>
          <cell r="C564">
            <v>4</v>
          </cell>
          <cell r="D564" t="str">
            <v>Generadores y Trans.</v>
          </cell>
          <cell r="E564" t="str">
            <v>COBEE</v>
          </cell>
          <cell r="F564">
            <v>5</v>
          </cell>
          <cell r="G564" t="str">
            <v>SEPSA</v>
          </cell>
          <cell r="H564">
            <v>725.31235348207383</v>
          </cell>
          <cell r="J564">
            <v>725.31235348207383</v>
          </cell>
          <cell r="K564">
            <v>3</v>
          </cell>
          <cell r="L564">
            <v>746.15590461527177</v>
          </cell>
          <cell r="M564">
            <v>0</v>
          </cell>
          <cell r="N564">
            <v>746.15590461527177</v>
          </cell>
        </row>
        <row r="565">
          <cell r="A565" t="str">
            <v>Oct2-c</v>
          </cell>
          <cell r="B565" t="str">
            <v>01-Oct-2002</v>
          </cell>
          <cell r="C565">
            <v>4</v>
          </cell>
          <cell r="D565" t="str">
            <v>Generadores y Trans.</v>
          </cell>
          <cell r="E565" t="str">
            <v>COBEE</v>
          </cell>
          <cell r="F565">
            <v>6</v>
          </cell>
          <cell r="G565" t="str">
            <v>CESSA</v>
          </cell>
          <cell r="H565">
            <v>0</v>
          </cell>
          <cell r="J565">
            <v>0</v>
          </cell>
          <cell r="K565">
            <v>3</v>
          </cell>
          <cell r="L565">
            <v>0</v>
          </cell>
          <cell r="M565">
            <v>0</v>
          </cell>
          <cell r="N565">
            <v>0</v>
          </cell>
        </row>
        <row r="566">
          <cell r="A566" t="str">
            <v>Oct2-c</v>
          </cell>
          <cell r="B566" t="str">
            <v>01-Oct-2002</v>
          </cell>
          <cell r="C566">
            <v>5</v>
          </cell>
          <cell r="D566" t="str">
            <v>Generadores y Trans.</v>
          </cell>
          <cell r="E566" t="str">
            <v>CECBB</v>
          </cell>
          <cell r="F566">
            <v>1</v>
          </cell>
          <cell r="G566" t="str">
            <v>CRE</v>
          </cell>
          <cell r="H566">
            <v>0</v>
          </cell>
          <cell r="J566">
            <v>0</v>
          </cell>
          <cell r="K566">
            <v>3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Oct2-c</v>
          </cell>
          <cell r="B567" t="str">
            <v>01-Oct-2002</v>
          </cell>
          <cell r="C567">
            <v>5</v>
          </cell>
          <cell r="D567" t="str">
            <v>Generadores y Trans.</v>
          </cell>
          <cell r="E567" t="str">
            <v>CECBB</v>
          </cell>
          <cell r="F567">
            <v>2</v>
          </cell>
          <cell r="G567" t="str">
            <v>ELECTROPAZ</v>
          </cell>
          <cell r="H567">
            <v>-720454.53208269447</v>
          </cell>
          <cell r="J567">
            <v>-720454.53208269447</v>
          </cell>
          <cell r="K567">
            <v>3</v>
          </cell>
          <cell r="L567">
            <v>-741158.48232774017</v>
          </cell>
          <cell r="M567">
            <v>0</v>
          </cell>
          <cell r="N567">
            <v>-741158.48232774017</v>
          </cell>
        </row>
        <row r="568">
          <cell r="A568" t="str">
            <v>Oct2-c</v>
          </cell>
          <cell r="B568" t="str">
            <v>01-Oct-2002</v>
          </cell>
          <cell r="C568">
            <v>5</v>
          </cell>
          <cell r="D568" t="str">
            <v>Generadores y Trans.</v>
          </cell>
          <cell r="E568" t="str">
            <v>CECBB</v>
          </cell>
          <cell r="F568">
            <v>3</v>
          </cell>
          <cell r="G568" t="str">
            <v>ELFEC</v>
          </cell>
          <cell r="H568">
            <v>0</v>
          </cell>
          <cell r="J568">
            <v>0</v>
          </cell>
          <cell r="K568">
            <v>3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Oct2-c</v>
          </cell>
          <cell r="B569" t="str">
            <v>01-Oct-2002</v>
          </cell>
          <cell r="C569">
            <v>5</v>
          </cell>
          <cell r="D569" t="str">
            <v>Generadores y Trans.</v>
          </cell>
          <cell r="E569" t="str">
            <v>CECBB</v>
          </cell>
          <cell r="F569">
            <v>4</v>
          </cell>
          <cell r="G569" t="str">
            <v>ELFEO</v>
          </cell>
          <cell r="H569">
            <v>0</v>
          </cell>
          <cell r="J569">
            <v>0</v>
          </cell>
          <cell r="K569">
            <v>3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Oct2-c</v>
          </cell>
          <cell r="B570" t="str">
            <v>01-Oct-2002</v>
          </cell>
          <cell r="C570">
            <v>5</v>
          </cell>
          <cell r="D570" t="str">
            <v>Generadores y Trans.</v>
          </cell>
          <cell r="E570" t="str">
            <v>CECBB</v>
          </cell>
          <cell r="F570">
            <v>5</v>
          </cell>
          <cell r="G570" t="str">
            <v>SEPSA</v>
          </cell>
          <cell r="H570">
            <v>-94957.023605392926</v>
          </cell>
          <cell r="J570">
            <v>-94957.023605392926</v>
          </cell>
          <cell r="K570">
            <v>3</v>
          </cell>
          <cell r="L570">
            <v>-97685.836326523859</v>
          </cell>
          <cell r="M570">
            <v>0</v>
          </cell>
          <cell r="N570">
            <v>-97685.836326523859</v>
          </cell>
        </row>
        <row r="571">
          <cell r="A571" t="str">
            <v>Oct2-c</v>
          </cell>
          <cell r="B571" t="str">
            <v>01-Oct-2002</v>
          </cell>
          <cell r="C571">
            <v>5</v>
          </cell>
          <cell r="D571" t="str">
            <v>Generadores y Trans.</v>
          </cell>
          <cell r="E571" t="str">
            <v>CECBB</v>
          </cell>
          <cell r="F571">
            <v>6</v>
          </cell>
          <cell r="G571" t="str">
            <v>CESSA</v>
          </cell>
          <cell r="H571">
            <v>0</v>
          </cell>
          <cell r="J571">
            <v>0</v>
          </cell>
          <cell r="K571">
            <v>3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Oct2-c</v>
          </cell>
          <cell r="B572" t="str">
            <v>01-Oct-2002</v>
          </cell>
          <cell r="C572">
            <v>6</v>
          </cell>
          <cell r="D572" t="str">
            <v>Generadores y Trans.</v>
          </cell>
          <cell r="E572" t="str">
            <v>RÍO ELÉCTRICO</v>
          </cell>
          <cell r="F572">
            <v>1</v>
          </cell>
          <cell r="G572" t="str">
            <v>CRE</v>
          </cell>
          <cell r="H572">
            <v>0</v>
          </cell>
          <cell r="J572">
            <v>0</v>
          </cell>
          <cell r="K572">
            <v>3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Oct2-c</v>
          </cell>
          <cell r="B573" t="str">
            <v>01-Oct-2002</v>
          </cell>
          <cell r="C573">
            <v>6</v>
          </cell>
          <cell r="D573" t="str">
            <v>Generadores y Trans.</v>
          </cell>
          <cell r="E573" t="str">
            <v>RÍO ELÉCTRICO</v>
          </cell>
          <cell r="F573">
            <v>2</v>
          </cell>
          <cell r="G573" t="str">
            <v>ELECTROPAZ</v>
          </cell>
          <cell r="H573">
            <v>-77312.943827425464</v>
          </cell>
          <cell r="J573">
            <v>-77312.943827425464</v>
          </cell>
          <cell r="K573">
            <v>3</v>
          </cell>
          <cell r="L573">
            <v>-79534.712545673043</v>
          </cell>
          <cell r="M573">
            <v>0</v>
          </cell>
          <cell r="N573">
            <v>-79534.712545673043</v>
          </cell>
        </row>
        <row r="574">
          <cell r="A574" t="str">
            <v>Oct2-c</v>
          </cell>
          <cell r="B574" t="str">
            <v>01-Oct-2002</v>
          </cell>
          <cell r="C574">
            <v>6</v>
          </cell>
          <cell r="D574" t="str">
            <v>Generadores y Trans.</v>
          </cell>
          <cell r="E574" t="str">
            <v>RÍO ELÉCTRICO</v>
          </cell>
          <cell r="F574">
            <v>3</v>
          </cell>
          <cell r="G574" t="str">
            <v>ELFEC</v>
          </cell>
          <cell r="H574">
            <v>0</v>
          </cell>
          <cell r="J574">
            <v>0</v>
          </cell>
          <cell r="K574">
            <v>3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Oct2-c</v>
          </cell>
          <cell r="B575" t="str">
            <v>01-Oct-2002</v>
          </cell>
          <cell r="C575">
            <v>6</v>
          </cell>
          <cell r="D575" t="str">
            <v>Generadores y Trans.</v>
          </cell>
          <cell r="E575" t="str">
            <v>RÍO ELÉCTRICO</v>
          </cell>
          <cell r="F575">
            <v>4</v>
          </cell>
          <cell r="G575" t="str">
            <v>ELFEO</v>
          </cell>
          <cell r="H575">
            <v>0</v>
          </cell>
          <cell r="J575">
            <v>0</v>
          </cell>
          <cell r="K575">
            <v>3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Oct2-c</v>
          </cell>
          <cell r="B576" t="str">
            <v>01-Oct-2002</v>
          </cell>
          <cell r="C576">
            <v>6</v>
          </cell>
          <cell r="D576" t="str">
            <v>Generadores y Trans.</v>
          </cell>
          <cell r="E576" t="str">
            <v>RÍO ELÉCTRICO</v>
          </cell>
          <cell r="F576">
            <v>5</v>
          </cell>
          <cell r="G576" t="str">
            <v>SEPSA</v>
          </cell>
          <cell r="H576">
            <v>-9809.840129036711</v>
          </cell>
          <cell r="J576">
            <v>-9809.840129036711</v>
          </cell>
          <cell r="K576">
            <v>3</v>
          </cell>
          <cell r="L576">
            <v>-10091.748886493338</v>
          </cell>
          <cell r="M576">
            <v>0</v>
          </cell>
          <cell r="N576">
            <v>-10091.748886493338</v>
          </cell>
        </row>
        <row r="577">
          <cell r="A577" t="str">
            <v>Oct2-c</v>
          </cell>
          <cell r="B577" t="str">
            <v>01-Oct-2002</v>
          </cell>
          <cell r="C577">
            <v>6</v>
          </cell>
          <cell r="D577" t="str">
            <v>Generadores y Trans.</v>
          </cell>
          <cell r="E577" t="str">
            <v>RÍO ELÉCTRICO</v>
          </cell>
          <cell r="F577">
            <v>6</v>
          </cell>
          <cell r="G577" t="str">
            <v>CESSA</v>
          </cell>
          <cell r="H577">
            <v>0</v>
          </cell>
          <cell r="J577">
            <v>0</v>
          </cell>
          <cell r="K577">
            <v>3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Oct2-c</v>
          </cell>
          <cell r="B578" t="str">
            <v>01-Oct-2002</v>
          </cell>
          <cell r="C578">
            <v>7</v>
          </cell>
          <cell r="D578" t="str">
            <v>Generadores y Trans.</v>
          </cell>
          <cell r="E578" t="str">
            <v>HIDROBOL</v>
          </cell>
          <cell r="F578">
            <v>1</v>
          </cell>
          <cell r="G578" t="str">
            <v>CRE</v>
          </cell>
          <cell r="H578">
            <v>0</v>
          </cell>
          <cell r="J578">
            <v>0</v>
          </cell>
          <cell r="K578">
            <v>3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Oct2-c</v>
          </cell>
          <cell r="B579" t="str">
            <v>01-Oct-2002</v>
          </cell>
          <cell r="C579">
            <v>7</v>
          </cell>
          <cell r="D579" t="str">
            <v>Generadores y Trans.</v>
          </cell>
          <cell r="E579" t="str">
            <v>HIDROBOL</v>
          </cell>
          <cell r="F579">
            <v>2</v>
          </cell>
          <cell r="G579" t="str">
            <v>ELECTROPAZ</v>
          </cell>
          <cell r="H579">
            <v>-366913.07660662837</v>
          </cell>
          <cell r="J579">
            <v>-366913.07660662837</v>
          </cell>
          <cell r="K579">
            <v>3</v>
          </cell>
          <cell r="L579">
            <v>-377457.18417211226</v>
          </cell>
          <cell r="M579">
            <v>0</v>
          </cell>
          <cell r="N579">
            <v>-377457.18417211226</v>
          </cell>
        </row>
        <row r="580">
          <cell r="A580" t="str">
            <v>Oct2-c</v>
          </cell>
          <cell r="B580" t="str">
            <v>01-Oct-2002</v>
          </cell>
          <cell r="C580">
            <v>7</v>
          </cell>
          <cell r="D580" t="str">
            <v>Generadores y Trans.</v>
          </cell>
          <cell r="E580" t="str">
            <v>HIDROBOL</v>
          </cell>
          <cell r="F580">
            <v>3</v>
          </cell>
          <cell r="G580" t="str">
            <v>ELFEC</v>
          </cell>
          <cell r="H580">
            <v>0</v>
          </cell>
          <cell r="J580">
            <v>0</v>
          </cell>
          <cell r="K580">
            <v>3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Oct2-c</v>
          </cell>
          <cell r="B581" t="str">
            <v>01-Oct-2002</v>
          </cell>
          <cell r="C581">
            <v>7</v>
          </cell>
          <cell r="D581" t="str">
            <v>Generadores y Trans.</v>
          </cell>
          <cell r="E581" t="str">
            <v>HIDROBOL</v>
          </cell>
          <cell r="F581">
            <v>4</v>
          </cell>
          <cell r="G581" t="str">
            <v>ELFEO</v>
          </cell>
          <cell r="H581">
            <v>0</v>
          </cell>
          <cell r="J581">
            <v>0</v>
          </cell>
          <cell r="K581">
            <v>3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Oct2-c</v>
          </cell>
          <cell r="B582" t="str">
            <v>01-Oct-2002</v>
          </cell>
          <cell r="C582">
            <v>7</v>
          </cell>
          <cell r="D582" t="str">
            <v>Generadores y Trans.</v>
          </cell>
          <cell r="E582" t="str">
            <v>HIDROBOL</v>
          </cell>
          <cell r="F582">
            <v>5</v>
          </cell>
          <cell r="G582" t="str">
            <v>SEPSA</v>
          </cell>
          <cell r="H582">
            <v>-64853.181465035188</v>
          </cell>
          <cell r="J582">
            <v>-64853.181465035188</v>
          </cell>
          <cell r="K582">
            <v>3</v>
          </cell>
          <cell r="L582">
            <v>-66716.88969711955</v>
          </cell>
          <cell r="M582">
            <v>0</v>
          </cell>
          <cell r="N582">
            <v>-66716.88969711955</v>
          </cell>
        </row>
        <row r="583">
          <cell r="A583" t="str">
            <v>Oct2-c</v>
          </cell>
          <cell r="B583" t="str">
            <v>01-Oct-2002</v>
          </cell>
          <cell r="C583">
            <v>7</v>
          </cell>
          <cell r="D583" t="str">
            <v>Generadores y Trans.</v>
          </cell>
          <cell r="E583" t="str">
            <v>HIDROBOL</v>
          </cell>
          <cell r="F583">
            <v>6</v>
          </cell>
          <cell r="G583" t="str">
            <v>CESSA</v>
          </cell>
          <cell r="H583">
            <v>0</v>
          </cell>
          <cell r="J583">
            <v>0</v>
          </cell>
          <cell r="K583">
            <v>3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Oct2-c</v>
          </cell>
          <cell r="B584" t="str">
            <v>01-Oct-2002</v>
          </cell>
          <cell r="C584">
            <v>8</v>
          </cell>
          <cell r="D584" t="str">
            <v>Generadores y Trans.</v>
          </cell>
          <cell r="E584" t="str">
            <v>SYNERGIA</v>
          </cell>
          <cell r="F584">
            <v>1</v>
          </cell>
          <cell r="G584" t="str">
            <v>CRE</v>
          </cell>
          <cell r="H584">
            <v>0</v>
          </cell>
          <cell r="J584">
            <v>0</v>
          </cell>
          <cell r="K584">
            <v>3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Oct2-c</v>
          </cell>
          <cell r="B585" t="str">
            <v>01-Oct-2002</v>
          </cell>
          <cell r="C585">
            <v>8</v>
          </cell>
          <cell r="D585" t="str">
            <v>Generadores y Trans.</v>
          </cell>
          <cell r="E585" t="str">
            <v>SYNERGIA</v>
          </cell>
          <cell r="F585">
            <v>2</v>
          </cell>
          <cell r="G585" t="str">
            <v>ELECTROPAZ</v>
          </cell>
          <cell r="H585">
            <v>-55607.078809162056</v>
          </cell>
          <cell r="J585">
            <v>-55607.078809162056</v>
          </cell>
          <cell r="K585">
            <v>3</v>
          </cell>
          <cell r="L585">
            <v>-57205.078601888854</v>
          </cell>
          <cell r="M585">
            <v>0</v>
          </cell>
          <cell r="N585">
            <v>-57205.078601888854</v>
          </cell>
        </row>
        <row r="586">
          <cell r="A586" t="str">
            <v>Oct2-c</v>
          </cell>
          <cell r="B586" t="str">
            <v>01-Oct-2002</v>
          </cell>
          <cell r="C586">
            <v>8</v>
          </cell>
          <cell r="D586" t="str">
            <v>Generadores y Trans.</v>
          </cell>
          <cell r="E586" t="str">
            <v>SYNERGIA</v>
          </cell>
          <cell r="F586">
            <v>3</v>
          </cell>
          <cell r="G586" t="str">
            <v>ELFEC</v>
          </cell>
          <cell r="H586">
            <v>0</v>
          </cell>
          <cell r="J586">
            <v>0</v>
          </cell>
          <cell r="K586">
            <v>3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Oct2-c</v>
          </cell>
          <cell r="B587" t="str">
            <v>01-Oct-2002</v>
          </cell>
          <cell r="C587">
            <v>8</v>
          </cell>
          <cell r="D587" t="str">
            <v>Generadores y Trans.</v>
          </cell>
          <cell r="E587" t="str">
            <v>SYNERGIA</v>
          </cell>
          <cell r="F587">
            <v>4</v>
          </cell>
          <cell r="G587" t="str">
            <v>ELFEO</v>
          </cell>
          <cell r="H587">
            <v>0</v>
          </cell>
          <cell r="J587">
            <v>0</v>
          </cell>
          <cell r="K587">
            <v>3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Oct2-c</v>
          </cell>
          <cell r="B588" t="str">
            <v>01-Oct-2002</v>
          </cell>
          <cell r="C588">
            <v>8</v>
          </cell>
          <cell r="D588" t="str">
            <v>Generadores y Trans.</v>
          </cell>
          <cell r="E588" t="str">
            <v>SYNERGIA</v>
          </cell>
          <cell r="F588">
            <v>5</v>
          </cell>
          <cell r="G588" t="str">
            <v>SEPSA</v>
          </cell>
          <cell r="H588">
            <v>-7034.3070076991135</v>
          </cell>
          <cell r="J588">
            <v>-7034.3070076991135</v>
          </cell>
          <cell r="K588">
            <v>3</v>
          </cell>
          <cell r="L588">
            <v>-7236.4543130603106</v>
          </cell>
          <cell r="M588">
            <v>0</v>
          </cell>
          <cell r="N588">
            <v>-7236.4543130603106</v>
          </cell>
        </row>
        <row r="589">
          <cell r="A589" t="str">
            <v>Oct2-c</v>
          </cell>
          <cell r="B589" t="str">
            <v>01-Oct-2002</v>
          </cell>
          <cell r="C589">
            <v>8</v>
          </cell>
          <cell r="D589" t="str">
            <v>Generadores y Trans.</v>
          </cell>
          <cell r="E589" t="str">
            <v>SYNERGIA</v>
          </cell>
          <cell r="F589">
            <v>6</v>
          </cell>
          <cell r="G589" t="str">
            <v>CESSA</v>
          </cell>
          <cell r="H589">
            <v>0</v>
          </cell>
          <cell r="J589">
            <v>0</v>
          </cell>
          <cell r="K589">
            <v>3</v>
          </cell>
          <cell r="L589">
            <v>0</v>
          </cell>
          <cell r="M589">
            <v>0</v>
          </cell>
          <cell r="N589">
            <v>0</v>
          </cell>
        </row>
        <row r="590">
          <cell r="A590" t="str">
            <v>Oct2-c</v>
          </cell>
          <cell r="B590" t="str">
            <v>01-Oct-2002</v>
          </cell>
          <cell r="C590">
            <v>9</v>
          </cell>
          <cell r="D590" t="str">
            <v>Generadores y Trans.</v>
          </cell>
          <cell r="E590" t="str">
            <v>INGRESO TARIFARIO</v>
          </cell>
          <cell r="F590">
            <v>1</v>
          </cell>
          <cell r="G590" t="str">
            <v>CRE</v>
          </cell>
          <cell r="H590">
            <v>0</v>
          </cell>
          <cell r="J590">
            <v>0</v>
          </cell>
          <cell r="K590">
            <v>3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Oct2-c</v>
          </cell>
          <cell r="B591" t="str">
            <v>01-Oct-2002</v>
          </cell>
          <cell r="C591">
            <v>9</v>
          </cell>
          <cell r="D591" t="str">
            <v>Generadores y Trans.</v>
          </cell>
          <cell r="E591" t="str">
            <v>INGRESO TARIFARIO</v>
          </cell>
          <cell r="F591">
            <v>2</v>
          </cell>
          <cell r="G591" t="str">
            <v>ELECTROPAZ</v>
          </cell>
          <cell r="H591">
            <v>-65384.145423230402</v>
          </cell>
          <cell r="J591">
            <v>-65384.145423230402</v>
          </cell>
          <cell r="K591">
            <v>3</v>
          </cell>
          <cell r="L591">
            <v>-67263.112149616427</v>
          </cell>
          <cell r="M591">
            <v>0</v>
          </cell>
          <cell r="N591">
            <v>-67263.112149616427</v>
          </cell>
        </row>
        <row r="592">
          <cell r="A592" t="str">
            <v>Oct2-c</v>
          </cell>
          <cell r="B592" t="str">
            <v>01-Oct-2002</v>
          </cell>
          <cell r="C592">
            <v>9</v>
          </cell>
          <cell r="D592" t="str">
            <v>Generadores y Trans.</v>
          </cell>
          <cell r="E592" t="str">
            <v>INGRESO TARIFARIO</v>
          </cell>
          <cell r="F592">
            <v>3</v>
          </cell>
          <cell r="G592" t="str">
            <v>ELFEC</v>
          </cell>
          <cell r="H592">
            <v>0</v>
          </cell>
          <cell r="J592">
            <v>0</v>
          </cell>
          <cell r="K592">
            <v>3</v>
          </cell>
          <cell r="L592">
            <v>0</v>
          </cell>
          <cell r="M592">
            <v>0</v>
          </cell>
          <cell r="N592">
            <v>0</v>
          </cell>
        </row>
        <row r="593">
          <cell r="A593" t="str">
            <v>Oct2-c</v>
          </cell>
          <cell r="B593" t="str">
            <v>01-Oct-2002</v>
          </cell>
          <cell r="C593">
            <v>9</v>
          </cell>
          <cell r="D593" t="str">
            <v>Generadores y Trans.</v>
          </cell>
          <cell r="E593" t="str">
            <v>INGRESO TARIFARIO</v>
          </cell>
          <cell r="F593">
            <v>4</v>
          </cell>
          <cell r="G593" t="str">
            <v>ELFEO</v>
          </cell>
          <cell r="H593">
            <v>0</v>
          </cell>
          <cell r="J593">
            <v>0</v>
          </cell>
          <cell r="K593">
            <v>3</v>
          </cell>
          <cell r="L593">
            <v>0</v>
          </cell>
          <cell r="M593">
            <v>0</v>
          </cell>
          <cell r="N593">
            <v>0</v>
          </cell>
        </row>
        <row r="594">
          <cell r="A594" t="str">
            <v>Oct2-c</v>
          </cell>
          <cell r="B594" t="str">
            <v>01-Oct-2002</v>
          </cell>
          <cell r="C594">
            <v>9</v>
          </cell>
          <cell r="D594" t="str">
            <v>Generadores y Trans.</v>
          </cell>
          <cell r="E594" t="str">
            <v>INGRESO TARIFARIO</v>
          </cell>
          <cell r="F594">
            <v>5</v>
          </cell>
          <cell r="G594" t="str">
            <v>SEPSA</v>
          </cell>
          <cell r="H594">
            <v>-9125.3229927775228</v>
          </cell>
          <cell r="J594">
            <v>-9125.3229927775228</v>
          </cell>
          <cell r="K594">
            <v>3</v>
          </cell>
          <cell r="L594">
            <v>-9387.5605453212993</v>
          </cell>
          <cell r="M594">
            <v>0</v>
          </cell>
          <cell r="N594">
            <v>-9387.5605453212993</v>
          </cell>
        </row>
        <row r="595">
          <cell r="A595" t="str">
            <v>Oct2-c</v>
          </cell>
          <cell r="B595" t="str">
            <v>01-Oct-2002</v>
          </cell>
          <cell r="C595">
            <v>9</v>
          </cell>
          <cell r="D595" t="str">
            <v>Generadores y Trans.</v>
          </cell>
          <cell r="E595" t="str">
            <v>INGRESO TARIFARIO</v>
          </cell>
          <cell r="F595">
            <v>6</v>
          </cell>
          <cell r="G595" t="str">
            <v>CESSA</v>
          </cell>
          <cell r="H595">
            <v>0</v>
          </cell>
          <cell r="J595">
            <v>0</v>
          </cell>
          <cell r="K595">
            <v>3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Oct2-c</v>
          </cell>
          <cell r="B596" t="str">
            <v>01-Oct-2002</v>
          </cell>
          <cell r="C596">
            <v>10</v>
          </cell>
          <cell r="D596" t="str">
            <v>Distribuidores</v>
          </cell>
          <cell r="E596" t="str">
            <v>CRE</v>
          </cell>
          <cell r="F596">
            <v>1</v>
          </cell>
          <cell r="G596" t="str">
            <v>CRE</v>
          </cell>
          <cell r="H596">
            <v>0</v>
          </cell>
          <cell r="I596">
            <v>0</v>
          </cell>
          <cell r="J596">
            <v>0</v>
          </cell>
          <cell r="K596">
            <v>3</v>
          </cell>
          <cell r="L596">
            <v>0</v>
          </cell>
          <cell r="M596">
            <v>0</v>
          </cell>
          <cell r="N596">
            <v>0</v>
          </cell>
        </row>
        <row r="597">
          <cell r="A597" t="str">
            <v>Oct2-c</v>
          </cell>
          <cell r="B597" t="str">
            <v>01-Oct-2002</v>
          </cell>
          <cell r="C597">
            <v>11</v>
          </cell>
          <cell r="D597" t="str">
            <v>Distribuidores</v>
          </cell>
          <cell r="E597" t="str">
            <v>ELECTROPAZ</v>
          </cell>
          <cell r="F597">
            <v>2</v>
          </cell>
          <cell r="G597" t="str">
            <v>ELECTROPAZ</v>
          </cell>
          <cell r="H597">
            <v>-1189952.0819815737</v>
          </cell>
          <cell r="I597">
            <v>0</v>
          </cell>
          <cell r="J597">
            <v>-1189952.0819815737</v>
          </cell>
          <cell r="K597">
            <v>3</v>
          </cell>
          <cell r="L597">
            <v>-1224148.1451642357</v>
          </cell>
          <cell r="M597">
            <v>0</v>
          </cell>
          <cell r="N597">
            <v>-1224148.1451642357</v>
          </cell>
        </row>
        <row r="598">
          <cell r="A598" t="str">
            <v>Oct2-c</v>
          </cell>
          <cell r="B598" t="str">
            <v>01-Oct-2002</v>
          </cell>
          <cell r="C598">
            <v>12</v>
          </cell>
          <cell r="D598" t="str">
            <v>Distribuidores</v>
          </cell>
          <cell r="E598" t="str">
            <v>ELFEC</v>
          </cell>
          <cell r="F598">
            <v>3</v>
          </cell>
          <cell r="G598" t="str">
            <v>ELFEC</v>
          </cell>
          <cell r="H598">
            <v>0</v>
          </cell>
          <cell r="I598">
            <v>0</v>
          </cell>
          <cell r="J598">
            <v>0</v>
          </cell>
          <cell r="K598">
            <v>3</v>
          </cell>
          <cell r="L598">
            <v>0</v>
          </cell>
          <cell r="M598">
            <v>0</v>
          </cell>
          <cell r="N598">
            <v>0</v>
          </cell>
        </row>
        <row r="599">
          <cell r="A599" t="str">
            <v>Oct2-c</v>
          </cell>
          <cell r="B599" t="str">
            <v>01-Oct-2002</v>
          </cell>
          <cell r="C599">
            <v>13</v>
          </cell>
          <cell r="D599" t="str">
            <v>Distribuidores</v>
          </cell>
          <cell r="E599" t="str">
            <v>ELFEO</v>
          </cell>
          <cell r="F599">
            <v>4</v>
          </cell>
          <cell r="G599" t="str">
            <v>ELFEO</v>
          </cell>
          <cell r="H599">
            <v>0</v>
          </cell>
          <cell r="I599">
            <v>0</v>
          </cell>
          <cell r="J599">
            <v>0</v>
          </cell>
          <cell r="K599">
            <v>3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Oct2-c</v>
          </cell>
          <cell r="B600" t="str">
            <v>01-Oct-2002</v>
          </cell>
          <cell r="C600">
            <v>14</v>
          </cell>
          <cell r="D600" t="str">
            <v>Distribuidores</v>
          </cell>
          <cell r="E600" t="str">
            <v>SEPSA</v>
          </cell>
          <cell r="F600">
            <v>5</v>
          </cell>
          <cell r="G600" t="str">
            <v>SEPSA</v>
          </cell>
          <cell r="H600">
            <v>-155518.90522271534</v>
          </cell>
          <cell r="I600">
            <v>0</v>
          </cell>
          <cell r="J600">
            <v>-155518.90522271534</v>
          </cell>
          <cell r="K600">
            <v>3</v>
          </cell>
          <cell r="L600">
            <v>-159988.1056129011</v>
          </cell>
          <cell r="M600">
            <v>0</v>
          </cell>
          <cell r="N600">
            <v>-159988.1056129011</v>
          </cell>
        </row>
        <row r="601">
          <cell r="A601" t="str">
            <v>Oct2-c</v>
          </cell>
          <cell r="B601" t="str">
            <v>01-Oct-2002</v>
          </cell>
          <cell r="C601">
            <v>15</v>
          </cell>
          <cell r="D601" t="str">
            <v>Distribuidores</v>
          </cell>
          <cell r="E601" t="str">
            <v>CESSA</v>
          </cell>
          <cell r="F601">
            <v>6</v>
          </cell>
          <cell r="G601" t="str">
            <v>CESSA</v>
          </cell>
          <cell r="H601">
            <v>0</v>
          </cell>
          <cell r="I601">
            <v>0</v>
          </cell>
          <cell r="J601">
            <v>0</v>
          </cell>
          <cell r="K601">
            <v>3</v>
          </cell>
          <cell r="L601">
            <v>0</v>
          </cell>
          <cell r="M601">
            <v>0</v>
          </cell>
          <cell r="N601">
            <v>0</v>
          </cell>
        </row>
        <row r="602">
          <cell r="A602" t="str">
            <v>Nov2</v>
          </cell>
          <cell r="B602" t="str">
            <v>01-Nov-2002</v>
          </cell>
          <cell r="C602">
            <v>1</v>
          </cell>
          <cell r="D602" t="str">
            <v>Generadores y Trans.</v>
          </cell>
          <cell r="E602" t="str">
            <v>CORANI</v>
          </cell>
          <cell r="F602">
            <v>1</v>
          </cell>
          <cell r="G602" t="str">
            <v>CRE</v>
          </cell>
          <cell r="H602">
            <v>-154398.81745199973</v>
          </cell>
          <cell r="I602">
            <v>-21176.832253300836</v>
          </cell>
          <cell r="J602">
            <v>-133221.98519869888</v>
          </cell>
          <cell r="K602">
            <v>2</v>
          </cell>
          <cell r="L602">
            <v>-157342.83590416473</v>
          </cell>
          <cell r="M602">
            <v>-21580.624108322671</v>
          </cell>
          <cell r="N602">
            <v>-135762.21179584204</v>
          </cell>
        </row>
        <row r="603">
          <cell r="A603" t="str">
            <v>Nov2</v>
          </cell>
          <cell r="B603" t="str">
            <v>01-Nov-2002</v>
          </cell>
          <cell r="C603">
            <v>1</v>
          </cell>
          <cell r="D603" t="str">
            <v>Generadores y Trans.</v>
          </cell>
          <cell r="E603" t="str">
            <v>CORANI</v>
          </cell>
          <cell r="F603">
            <v>2</v>
          </cell>
          <cell r="G603" t="str">
            <v>ELECTROPAZ</v>
          </cell>
          <cell r="H603">
            <v>24770.288390678386</v>
          </cell>
          <cell r="I603">
            <v>24770.288390678386</v>
          </cell>
          <cell r="J603">
            <v>0</v>
          </cell>
          <cell r="K603">
            <v>2</v>
          </cell>
          <cell r="L603">
            <v>25242.598912812256</v>
          </cell>
          <cell r="M603">
            <v>25242.598912812256</v>
          </cell>
          <cell r="N603">
            <v>0</v>
          </cell>
        </row>
        <row r="604">
          <cell r="A604" t="str">
            <v>Nov2</v>
          </cell>
          <cell r="B604" t="str">
            <v>01-Nov-2002</v>
          </cell>
          <cell r="C604">
            <v>1</v>
          </cell>
          <cell r="D604" t="str">
            <v>Generadores y Trans.</v>
          </cell>
          <cell r="E604" t="str">
            <v>CORANI</v>
          </cell>
          <cell r="F604">
            <v>3</v>
          </cell>
          <cell r="G604" t="str">
            <v>ELFEC</v>
          </cell>
          <cell r="H604">
            <v>-206756.24141066088</v>
          </cell>
          <cell r="I604">
            <v>-9757.5288674071144</v>
          </cell>
          <cell r="J604">
            <v>-196998.71254325376</v>
          </cell>
          <cell r="K604">
            <v>2</v>
          </cell>
          <cell r="L604">
            <v>-210698.59148728955</v>
          </cell>
          <cell r="M604">
            <v>-9943.5817498529905</v>
          </cell>
          <cell r="N604">
            <v>-200755.00973743657</v>
          </cell>
        </row>
        <row r="605">
          <cell r="A605" t="str">
            <v>Nov2</v>
          </cell>
          <cell r="B605" t="str">
            <v>01-Nov-2002</v>
          </cell>
          <cell r="C605">
            <v>1</v>
          </cell>
          <cell r="D605" t="str">
            <v>Generadores y Trans.</v>
          </cell>
          <cell r="E605" t="str">
            <v>CORANI</v>
          </cell>
          <cell r="F605">
            <v>4</v>
          </cell>
          <cell r="G605" t="str">
            <v>ELFEO</v>
          </cell>
          <cell r="H605">
            <v>-15913.489643761941</v>
          </cell>
          <cell r="I605">
            <v>-447.01068738856532</v>
          </cell>
          <cell r="J605">
            <v>-15466.478956373376</v>
          </cell>
          <cell r="K605">
            <v>2</v>
          </cell>
          <cell r="L605">
            <v>-16216.922065866707</v>
          </cell>
          <cell r="M605">
            <v>-455.53411867971511</v>
          </cell>
          <cell r="N605">
            <v>-15761.387947186991</v>
          </cell>
        </row>
        <row r="606">
          <cell r="A606" t="str">
            <v>Nov2</v>
          </cell>
          <cell r="B606" t="str">
            <v>01-Nov-2002</v>
          </cell>
          <cell r="C606">
            <v>1</v>
          </cell>
          <cell r="D606" t="str">
            <v>Generadores y Trans.</v>
          </cell>
          <cell r="E606" t="str">
            <v>CORANI</v>
          </cell>
          <cell r="F606">
            <v>5</v>
          </cell>
          <cell r="G606" t="str">
            <v>SEPSA</v>
          </cell>
          <cell r="H606">
            <v>5418.4399428438728</v>
          </cell>
          <cell r="I606">
            <v>5418.4399428438728</v>
          </cell>
          <cell r="J606">
            <v>0</v>
          </cell>
          <cell r="K606">
            <v>2</v>
          </cell>
          <cell r="L606">
            <v>5521.7567132500935</v>
          </cell>
          <cell r="M606">
            <v>5521.7567132500935</v>
          </cell>
          <cell r="N606">
            <v>0</v>
          </cell>
        </row>
        <row r="607">
          <cell r="A607" t="str">
            <v>Nov2</v>
          </cell>
          <cell r="B607" t="str">
            <v>01-Nov-2002</v>
          </cell>
          <cell r="C607">
            <v>1</v>
          </cell>
          <cell r="D607" t="str">
            <v>Generadores y Trans.</v>
          </cell>
          <cell r="E607" t="str">
            <v>CORANI</v>
          </cell>
          <cell r="F607">
            <v>6</v>
          </cell>
          <cell r="G607" t="str">
            <v>CESSA</v>
          </cell>
          <cell r="H607">
            <v>6515.9506899718526</v>
          </cell>
          <cell r="I607">
            <v>-23275.442443644839</v>
          </cell>
          <cell r="J607">
            <v>29791.393133616693</v>
          </cell>
          <cell r="K607">
            <v>2</v>
          </cell>
          <cell r="L607">
            <v>6640.1943816091816</v>
          </cell>
          <cell r="M607">
            <v>-23719.249806727123</v>
          </cell>
          <cell r="N607">
            <v>30359.444188336307</v>
          </cell>
        </row>
        <row r="608">
          <cell r="A608" t="str">
            <v>Nov2</v>
          </cell>
          <cell r="B608" t="str">
            <v>01-Nov-2002</v>
          </cell>
          <cell r="C608">
            <v>2</v>
          </cell>
          <cell r="D608" t="str">
            <v>Generadores y Trans.</v>
          </cell>
          <cell r="E608" t="str">
            <v>GUARACACHI</v>
          </cell>
          <cell r="F608">
            <v>1</v>
          </cell>
          <cell r="G608" t="str">
            <v>CRE</v>
          </cell>
          <cell r="H608">
            <v>-223648.0181385841</v>
          </cell>
          <cell r="I608">
            <v>-30674.82408261564</v>
          </cell>
          <cell r="J608">
            <v>-192973.19405596846</v>
          </cell>
          <cell r="K608">
            <v>2</v>
          </cell>
          <cell r="L608">
            <v>-227912.45424668331</v>
          </cell>
          <cell r="M608">
            <v>-31259.720065670765</v>
          </cell>
          <cell r="N608">
            <v>-196652.73418101255</v>
          </cell>
        </row>
        <row r="609">
          <cell r="A609" t="str">
            <v>Nov2</v>
          </cell>
          <cell r="B609" t="str">
            <v>01-Nov-2002</v>
          </cell>
          <cell r="C609">
            <v>2</v>
          </cell>
          <cell r="D609" t="str">
            <v>Generadores y Trans.</v>
          </cell>
          <cell r="E609" t="str">
            <v>GUARACACHI</v>
          </cell>
          <cell r="F609">
            <v>2</v>
          </cell>
          <cell r="G609" t="str">
            <v>ELECTROPAZ</v>
          </cell>
          <cell r="H609">
            <v>35879.976276493486</v>
          </cell>
          <cell r="I609">
            <v>35879.976276493486</v>
          </cell>
          <cell r="J609">
            <v>0</v>
          </cell>
          <cell r="K609">
            <v>2</v>
          </cell>
          <cell r="L609">
            <v>36564.122139554122</v>
          </cell>
          <cell r="M609">
            <v>36564.122139554122</v>
          </cell>
          <cell r="N609">
            <v>0</v>
          </cell>
        </row>
        <row r="610">
          <cell r="A610" t="str">
            <v>Nov2</v>
          </cell>
          <cell r="B610" t="str">
            <v>01-Nov-2002</v>
          </cell>
          <cell r="C610">
            <v>2</v>
          </cell>
          <cell r="D610" t="str">
            <v>Generadores y Trans.</v>
          </cell>
          <cell r="E610" t="str">
            <v>GUARACACHI</v>
          </cell>
          <cell r="F610">
            <v>3</v>
          </cell>
          <cell r="G610" t="str">
            <v>ELFEC</v>
          </cell>
          <cell r="H610">
            <v>-299488.19811170164</v>
          </cell>
          <cell r="I610">
            <v>-14133.864683283948</v>
          </cell>
          <cell r="J610">
            <v>-285354.33342841768</v>
          </cell>
          <cell r="K610">
            <v>2</v>
          </cell>
          <cell r="L610">
            <v>-305198.72618437035</v>
          </cell>
          <cell r="M610">
            <v>-14403.363887453224</v>
          </cell>
          <cell r="N610">
            <v>-290795.36229691713</v>
          </cell>
        </row>
        <row r="611">
          <cell r="A611" t="str">
            <v>Nov2</v>
          </cell>
          <cell r="B611" t="str">
            <v>01-Nov-2002</v>
          </cell>
          <cell r="C611">
            <v>2</v>
          </cell>
          <cell r="D611" t="str">
            <v>Generadores y Trans.</v>
          </cell>
          <cell r="E611" t="str">
            <v>GUARACACHI</v>
          </cell>
          <cell r="F611">
            <v>4</v>
          </cell>
          <cell r="G611" t="str">
            <v>ELFEO</v>
          </cell>
          <cell r="H611">
            <v>-23050.826937859718</v>
          </cell>
          <cell r="I611">
            <v>-647.49883432429078</v>
          </cell>
          <cell r="J611">
            <v>-22403.328103535427</v>
          </cell>
          <cell r="K611">
            <v>2</v>
          </cell>
          <cell r="L611">
            <v>-23490.351417144142</v>
          </cell>
          <cell r="M611">
            <v>-659.84509802931348</v>
          </cell>
          <cell r="N611">
            <v>-22830.506319114829</v>
          </cell>
        </row>
        <row r="612">
          <cell r="A612" t="str">
            <v>Nov2</v>
          </cell>
          <cell r="B612" t="str">
            <v>01-Nov-2002</v>
          </cell>
          <cell r="C612">
            <v>2</v>
          </cell>
          <cell r="D612" t="str">
            <v>Generadores y Trans.</v>
          </cell>
          <cell r="E612" t="str">
            <v>GUARACACHI</v>
          </cell>
          <cell r="F612">
            <v>5</v>
          </cell>
          <cell r="G612" t="str">
            <v>SEPSA</v>
          </cell>
          <cell r="H612">
            <v>7848.6569691293935</v>
          </cell>
          <cell r="I612">
            <v>7848.6569691293935</v>
          </cell>
          <cell r="J612">
            <v>0</v>
          </cell>
          <cell r="K612">
            <v>2</v>
          </cell>
          <cell r="L612">
            <v>7998.3122017480882</v>
          </cell>
          <cell r="M612">
            <v>7998.3122017480882</v>
          </cell>
          <cell r="N612">
            <v>0</v>
          </cell>
        </row>
        <row r="613">
          <cell r="A613" t="str">
            <v>Nov2</v>
          </cell>
          <cell r="B613" t="str">
            <v>01-Nov-2002</v>
          </cell>
          <cell r="C613">
            <v>2</v>
          </cell>
          <cell r="D613" t="str">
            <v>Generadores y Trans.</v>
          </cell>
          <cell r="E613" t="str">
            <v>GUARACACHI</v>
          </cell>
          <cell r="F613">
            <v>6</v>
          </cell>
          <cell r="G613" t="str">
            <v>CESSA</v>
          </cell>
          <cell r="H613">
            <v>9438.4107478931346</v>
          </cell>
          <cell r="I613">
            <v>-33714.67903527282</v>
          </cell>
          <cell r="J613">
            <v>43153.089783165953</v>
          </cell>
          <cell r="K613">
            <v>2</v>
          </cell>
          <cell r="L613">
            <v>9618.3788063243355</v>
          </cell>
          <cell r="M613">
            <v>-34357.53782672387</v>
          </cell>
          <cell r="N613">
            <v>43975.916633048204</v>
          </cell>
        </row>
        <row r="614">
          <cell r="A614" t="str">
            <v>Nov2</v>
          </cell>
          <cell r="B614" t="str">
            <v>01-Nov-2002</v>
          </cell>
          <cell r="C614">
            <v>3</v>
          </cell>
          <cell r="D614" t="str">
            <v>Generadores y Trans.</v>
          </cell>
          <cell r="E614" t="str">
            <v>VALLE HERMOSO</v>
          </cell>
          <cell r="F614">
            <v>1</v>
          </cell>
          <cell r="G614" t="str">
            <v>CRE</v>
          </cell>
          <cell r="H614">
            <v>-84664.808477269136</v>
          </cell>
          <cell r="I614">
            <v>-11612.345719152714</v>
          </cell>
          <cell r="J614">
            <v>-73052.462758116424</v>
          </cell>
          <cell r="K614">
            <v>2</v>
          </cell>
          <cell r="L614">
            <v>-86279.165131804955</v>
          </cell>
          <cell r="M614">
            <v>-11833.765550173979</v>
          </cell>
          <cell r="N614">
            <v>-74445.399581630976</v>
          </cell>
        </row>
        <row r="615">
          <cell r="A615" t="str">
            <v>Nov2</v>
          </cell>
          <cell r="B615" t="str">
            <v>01-Nov-2002</v>
          </cell>
          <cell r="C615">
            <v>3</v>
          </cell>
          <cell r="D615" t="str">
            <v>Generadores y Trans.</v>
          </cell>
          <cell r="E615" t="str">
            <v>VALLE HERMOSO</v>
          </cell>
          <cell r="F615">
            <v>2</v>
          </cell>
          <cell r="G615" t="str">
            <v>ELECTROPAZ</v>
          </cell>
          <cell r="H615">
            <v>13582.822440822694</v>
          </cell>
          <cell r="I615">
            <v>13582.822440822694</v>
          </cell>
          <cell r="J615">
            <v>0</v>
          </cell>
          <cell r="K615">
            <v>2</v>
          </cell>
          <cell r="L615">
            <v>13841.814579222295</v>
          </cell>
          <cell r="M615">
            <v>13841.814579222295</v>
          </cell>
          <cell r="N615">
            <v>0</v>
          </cell>
        </row>
        <row r="616">
          <cell r="A616" t="str">
            <v>Nov2</v>
          </cell>
          <cell r="B616" t="str">
            <v>01-Nov-2002</v>
          </cell>
          <cell r="C616">
            <v>3</v>
          </cell>
          <cell r="D616" t="str">
            <v>Generadores y Trans.</v>
          </cell>
          <cell r="E616" t="str">
            <v>VALLE HERMOSO</v>
          </cell>
          <cell r="F616">
            <v>3</v>
          </cell>
          <cell r="G616" t="str">
            <v>ELFEC</v>
          </cell>
          <cell r="H616">
            <v>-113375.07546620721</v>
          </cell>
          <cell r="I616">
            <v>-5350.554663589156</v>
          </cell>
          <cell r="J616">
            <v>-108024.52080261806</v>
          </cell>
          <cell r="K616">
            <v>2</v>
          </cell>
          <cell r="L616">
            <v>-115536.86866965504</v>
          </cell>
          <cell r="M616">
            <v>-5452.5770230791895</v>
          </cell>
          <cell r="N616">
            <v>-110084.29164657586</v>
          </cell>
        </row>
        <row r="617">
          <cell r="A617" t="str">
            <v>Nov2</v>
          </cell>
          <cell r="B617" t="str">
            <v>01-Nov-2002</v>
          </cell>
          <cell r="C617">
            <v>3</v>
          </cell>
          <cell r="D617" t="str">
            <v>Generadores y Trans.</v>
          </cell>
          <cell r="E617" t="str">
            <v>VALLE HERMOSO</v>
          </cell>
          <cell r="F617">
            <v>4</v>
          </cell>
          <cell r="G617" t="str">
            <v>ELFEO</v>
          </cell>
          <cell r="H617">
            <v>-8726.1844043136498</v>
          </cell>
          <cell r="I617">
            <v>-245.11893847121644</v>
          </cell>
          <cell r="J617">
            <v>-8481.0654658424337</v>
          </cell>
          <cell r="K617">
            <v>2</v>
          </cell>
          <cell r="L617">
            <v>-8892.5719992917038</v>
          </cell>
          <cell r="M617">
            <v>-249.79277399498076</v>
          </cell>
          <cell r="N617">
            <v>-8642.7792252967247</v>
          </cell>
        </row>
        <row r="618">
          <cell r="A618" t="str">
            <v>Nov2</v>
          </cell>
          <cell r="B618" t="str">
            <v>01-Nov-2002</v>
          </cell>
          <cell r="C618">
            <v>3</v>
          </cell>
          <cell r="D618" t="str">
            <v>Generadores y Trans.</v>
          </cell>
          <cell r="E618" t="str">
            <v>VALLE HERMOSO</v>
          </cell>
          <cell r="F618">
            <v>5</v>
          </cell>
          <cell r="G618" t="str">
            <v>SEPSA</v>
          </cell>
          <cell r="H618">
            <v>2971.2091554657163</v>
          </cell>
          <cell r="I618">
            <v>2971.2091554657163</v>
          </cell>
          <cell r="J618">
            <v>0</v>
          </cell>
          <cell r="K618">
            <v>2</v>
          </cell>
          <cell r="L618">
            <v>3027.8630516761073</v>
          </cell>
          <cell r="M618">
            <v>3027.8630516761073</v>
          </cell>
          <cell r="N618">
            <v>0</v>
          </cell>
        </row>
        <row r="619">
          <cell r="A619" t="str">
            <v>Nov2</v>
          </cell>
          <cell r="B619" t="str">
            <v>01-Nov-2002</v>
          </cell>
          <cell r="C619">
            <v>3</v>
          </cell>
          <cell r="D619" t="str">
            <v>Generadores y Trans.</v>
          </cell>
          <cell r="E619" t="str">
            <v>VALLE HERMOSO</v>
          </cell>
          <cell r="F619">
            <v>6</v>
          </cell>
          <cell r="G619" t="str">
            <v>CESSA</v>
          </cell>
          <cell r="H619">
            <v>3573.0307156355188</v>
          </cell>
          <cell r="I619">
            <v>-12763.12156553611</v>
          </cell>
          <cell r="J619">
            <v>16336.15228117163</v>
          </cell>
          <cell r="K619">
            <v>2</v>
          </cell>
          <cell r="L619">
            <v>3641.1599185049226</v>
          </cell>
          <cell r="M619">
            <v>-13006.483956623366</v>
          </cell>
          <cell r="N619">
            <v>16647.643875128291</v>
          </cell>
        </row>
        <row r="620">
          <cell r="A620" t="str">
            <v>Nov2</v>
          </cell>
          <cell r="B620" t="str">
            <v>01-Nov-2002</v>
          </cell>
          <cell r="C620">
            <v>4</v>
          </cell>
          <cell r="D620" t="str">
            <v>Generadores y Trans.</v>
          </cell>
          <cell r="E620" t="str">
            <v>COBEE</v>
          </cell>
          <cell r="F620">
            <v>1</v>
          </cell>
          <cell r="G620" t="str">
            <v>CRE</v>
          </cell>
          <cell r="H620">
            <v>-10893.67902133926</v>
          </cell>
          <cell r="I620">
            <v>-1494.141063145921</v>
          </cell>
          <cell r="J620">
            <v>-9399.5379581933394</v>
          </cell>
          <cell r="K620">
            <v>2</v>
          </cell>
          <cell r="L620">
            <v>-11101.395586660468</v>
          </cell>
          <cell r="M620">
            <v>-1522.6307817372344</v>
          </cell>
          <cell r="N620">
            <v>-9578.7648049232339</v>
          </cell>
        </row>
        <row r="621">
          <cell r="A621" t="str">
            <v>Nov2</v>
          </cell>
          <cell r="B621" t="str">
            <v>01-Nov-2002</v>
          </cell>
          <cell r="C621">
            <v>4</v>
          </cell>
          <cell r="D621" t="str">
            <v>Generadores y Trans.</v>
          </cell>
          <cell r="E621" t="str">
            <v>COBEE</v>
          </cell>
          <cell r="F621">
            <v>2</v>
          </cell>
          <cell r="G621" t="str">
            <v>ELECTROPAZ</v>
          </cell>
          <cell r="H621">
            <v>1747.6790007018387</v>
          </cell>
          <cell r="I621">
            <v>1747.6790007018387</v>
          </cell>
          <cell r="J621">
            <v>0</v>
          </cell>
          <cell r="K621">
            <v>2</v>
          </cell>
          <cell r="L621">
            <v>1781.0030851180104</v>
          </cell>
          <cell r="M621">
            <v>1781.0030851180104</v>
          </cell>
          <cell r="N621">
            <v>0</v>
          </cell>
        </row>
        <row r="622">
          <cell r="A622" t="str">
            <v>Nov2</v>
          </cell>
          <cell r="B622" t="str">
            <v>01-Nov-2002</v>
          </cell>
          <cell r="C622">
            <v>4</v>
          </cell>
          <cell r="D622" t="str">
            <v>Generadores y Trans.</v>
          </cell>
          <cell r="E622" t="str">
            <v>COBEE</v>
          </cell>
          <cell r="F622">
            <v>3</v>
          </cell>
          <cell r="G622" t="str">
            <v>ELFEC</v>
          </cell>
          <cell r="H622">
            <v>-14587.780960734941</v>
          </cell>
          <cell r="I622">
            <v>-688.44690184256569</v>
          </cell>
          <cell r="J622">
            <v>-13899.334058892375</v>
          </cell>
          <cell r="K622">
            <v>2</v>
          </cell>
          <cell r="L622">
            <v>-14865.935269383688</v>
          </cell>
          <cell r="M622">
            <v>-701.57394786408361</v>
          </cell>
          <cell r="N622">
            <v>-14164.361321519604</v>
          </cell>
        </row>
        <row r="623">
          <cell r="A623" t="str">
            <v>Nov2</v>
          </cell>
          <cell r="B623" t="str">
            <v>01-Nov-2002</v>
          </cell>
          <cell r="C623">
            <v>4</v>
          </cell>
          <cell r="D623" t="str">
            <v>Generadores y Trans.</v>
          </cell>
          <cell r="E623" t="str">
            <v>COBEE</v>
          </cell>
          <cell r="F623">
            <v>4</v>
          </cell>
          <cell r="G623" t="str">
            <v>ELFEO</v>
          </cell>
          <cell r="H623">
            <v>-1122.7835235360069</v>
          </cell>
          <cell r="I623">
            <v>-31.539043030774099</v>
          </cell>
          <cell r="J623">
            <v>-1091.2444805052328</v>
          </cell>
          <cell r="K623">
            <v>2</v>
          </cell>
          <cell r="L623">
            <v>-1144.1923365413556</v>
          </cell>
          <cell r="M623">
            <v>-32.140417614974467</v>
          </cell>
          <cell r="N623">
            <v>-1112.0519189263812</v>
          </cell>
        </row>
        <row r="624">
          <cell r="A624" t="str">
            <v>Nov2</v>
          </cell>
          <cell r="B624" t="str">
            <v>01-Nov-2002</v>
          </cell>
          <cell r="C624">
            <v>4</v>
          </cell>
          <cell r="D624" t="str">
            <v>Generadores y Trans.</v>
          </cell>
          <cell r="E624" t="str">
            <v>COBEE</v>
          </cell>
          <cell r="F624">
            <v>5</v>
          </cell>
          <cell r="G624" t="str">
            <v>SEPSA</v>
          </cell>
          <cell r="H624">
            <v>382.30050273601029</v>
          </cell>
          <cell r="I624">
            <v>382.30050273601029</v>
          </cell>
          <cell r="J624">
            <v>0</v>
          </cell>
          <cell r="K624">
            <v>2</v>
          </cell>
          <cell r="L624">
            <v>389.59006461802841</v>
          </cell>
          <cell r="M624">
            <v>389.59006461802841</v>
          </cell>
          <cell r="N624">
            <v>0</v>
          </cell>
        </row>
        <row r="625">
          <cell r="A625" t="str">
            <v>Nov2</v>
          </cell>
          <cell r="B625" t="str">
            <v>01-Nov-2002</v>
          </cell>
          <cell r="C625">
            <v>4</v>
          </cell>
          <cell r="D625" t="str">
            <v>Generadores y Trans.</v>
          </cell>
          <cell r="E625" t="str">
            <v>COBEE</v>
          </cell>
          <cell r="F625">
            <v>6</v>
          </cell>
          <cell r="G625" t="str">
            <v>CESSA</v>
          </cell>
          <cell r="H625">
            <v>459.73587432102499</v>
          </cell>
          <cell r="I625">
            <v>-1642.2094627735707</v>
          </cell>
          <cell r="J625">
            <v>2101.9453370945957</v>
          </cell>
          <cell r="K625">
            <v>2</v>
          </cell>
          <cell r="L625">
            <v>468.50194467997761</v>
          </cell>
          <cell r="M625">
            <v>-1673.5224937961589</v>
          </cell>
          <cell r="N625">
            <v>2142.0244384761363</v>
          </cell>
        </row>
        <row r="626">
          <cell r="A626" t="str">
            <v>Nov2</v>
          </cell>
          <cell r="B626" t="str">
            <v>01-Nov-2002</v>
          </cell>
          <cell r="C626">
            <v>5</v>
          </cell>
          <cell r="D626" t="str">
            <v>Generadores y Trans.</v>
          </cell>
          <cell r="E626" t="str">
            <v>CECBB</v>
          </cell>
          <cell r="F626">
            <v>1</v>
          </cell>
          <cell r="G626" t="str">
            <v>CRE</v>
          </cell>
          <cell r="H626">
            <v>-75888.84413234565</v>
          </cell>
          <cell r="I626">
            <v>-10408.663412122281</v>
          </cell>
          <cell r="J626">
            <v>-65480.180720223369</v>
          </cell>
          <cell r="K626">
            <v>2</v>
          </cell>
          <cell r="L626">
            <v>-77335.86400675989</v>
          </cell>
          <cell r="M626">
            <v>-10607.131882628471</v>
          </cell>
          <cell r="N626">
            <v>-66728.73212413142</v>
          </cell>
        </row>
        <row r="627">
          <cell r="A627" t="str">
            <v>Nov2</v>
          </cell>
          <cell r="B627" t="str">
            <v>01-Nov-2002</v>
          </cell>
          <cell r="C627">
            <v>5</v>
          </cell>
          <cell r="D627" t="str">
            <v>Generadores y Trans.</v>
          </cell>
          <cell r="E627" t="str">
            <v>CECBB</v>
          </cell>
          <cell r="F627">
            <v>2</v>
          </cell>
          <cell r="G627" t="str">
            <v>ELECTROPAZ</v>
          </cell>
          <cell r="H627">
            <v>12174.889586688972</v>
          </cell>
          <cell r="I627">
            <v>12174.889586688972</v>
          </cell>
          <cell r="J627">
            <v>0</v>
          </cell>
          <cell r="K627">
            <v>2</v>
          </cell>
          <cell r="L627">
            <v>12407.035792131426</v>
          </cell>
          <cell r="M627">
            <v>12407.035792131426</v>
          </cell>
          <cell r="N627">
            <v>0</v>
          </cell>
        </row>
        <row r="628">
          <cell r="A628" t="str">
            <v>Nov2</v>
          </cell>
          <cell r="B628" t="str">
            <v>01-Nov-2002</v>
          </cell>
          <cell r="C628">
            <v>5</v>
          </cell>
          <cell r="D628" t="str">
            <v>Generadores y Trans.</v>
          </cell>
          <cell r="E628" t="str">
            <v>CECBB</v>
          </cell>
          <cell r="F628">
            <v>3</v>
          </cell>
          <cell r="G628" t="str">
            <v>ELFEC</v>
          </cell>
          <cell r="H628">
            <v>-101623.13699508228</v>
          </cell>
          <cell r="I628">
            <v>-4795.940795114755</v>
          </cell>
          <cell r="J628">
            <v>-96827.196199967526</v>
          </cell>
          <cell r="K628">
            <v>2</v>
          </cell>
          <cell r="L628">
            <v>-103560.84866553226</v>
          </cell>
          <cell r="M628">
            <v>-4887.387986416581</v>
          </cell>
          <cell r="N628">
            <v>-98673.460679115669</v>
          </cell>
        </row>
        <row r="629">
          <cell r="A629" t="str">
            <v>Nov2</v>
          </cell>
          <cell r="B629" t="str">
            <v>01-Nov-2002</v>
          </cell>
          <cell r="C629">
            <v>5</v>
          </cell>
          <cell r="D629" t="str">
            <v>Generadores y Trans.</v>
          </cell>
          <cell r="E629" t="str">
            <v>CECBB</v>
          </cell>
          <cell r="F629">
            <v>4</v>
          </cell>
          <cell r="G629" t="str">
            <v>ELFEO</v>
          </cell>
          <cell r="H629">
            <v>-7821.6682945294488</v>
          </cell>
          <cell r="I629">
            <v>-219.71103756199238</v>
          </cell>
          <cell r="J629">
            <v>-7601.9572569674565</v>
          </cell>
          <cell r="K629">
            <v>2</v>
          </cell>
          <cell r="L629">
            <v>-7970.8089172739692</v>
          </cell>
          <cell r="M629">
            <v>-223.90040480846056</v>
          </cell>
          <cell r="N629">
            <v>-7746.9085124655085</v>
          </cell>
        </row>
        <row r="630">
          <cell r="A630" t="str">
            <v>Nov2</v>
          </cell>
          <cell r="B630" t="str">
            <v>01-Nov-2002</v>
          </cell>
          <cell r="C630">
            <v>5</v>
          </cell>
          <cell r="D630" t="str">
            <v>Generadores y Trans.</v>
          </cell>
          <cell r="E630" t="str">
            <v>CECBB</v>
          </cell>
          <cell r="F630">
            <v>5</v>
          </cell>
          <cell r="G630" t="str">
            <v>SEPSA</v>
          </cell>
          <cell r="H630">
            <v>2663.227290525007</v>
          </cell>
          <cell r="I630">
            <v>2663.227290525007</v>
          </cell>
          <cell r="J630">
            <v>0</v>
          </cell>
          <cell r="K630">
            <v>2</v>
          </cell>
          <cell r="L630">
            <v>2714.008704625232</v>
          </cell>
          <cell r="M630">
            <v>2714.008704625232</v>
          </cell>
          <cell r="N630">
            <v>0</v>
          </cell>
        </row>
        <row r="631">
          <cell r="A631" t="str">
            <v>Nov2</v>
          </cell>
          <cell r="B631" t="str">
            <v>01-Nov-2002</v>
          </cell>
          <cell r="C631">
            <v>5</v>
          </cell>
          <cell r="D631" t="str">
            <v>Generadores y Trans.</v>
          </cell>
          <cell r="E631" t="str">
            <v>CECBB</v>
          </cell>
          <cell r="F631">
            <v>6</v>
          </cell>
          <cell r="G631" t="str">
            <v>CESSA</v>
          </cell>
          <cell r="H631">
            <v>3202.6667978791534</v>
          </cell>
          <cell r="I631">
            <v>-11440.155131151027</v>
          </cell>
          <cell r="J631">
            <v>14642.82192903018</v>
          </cell>
          <cell r="K631">
            <v>2</v>
          </cell>
          <cell r="L631">
            <v>3263.7340411695609</v>
          </cell>
          <cell r="M631">
            <v>-11658.291696945706</v>
          </cell>
          <cell r="N631">
            <v>14922.025738115268</v>
          </cell>
        </row>
        <row r="632">
          <cell r="A632" t="str">
            <v>Nov2</v>
          </cell>
          <cell r="B632" t="str">
            <v>01-Nov-2002</v>
          </cell>
          <cell r="C632">
            <v>6</v>
          </cell>
          <cell r="D632" t="str">
            <v>Generadores y Trans.</v>
          </cell>
          <cell r="E632" t="str">
            <v>RÍO ELÉCTRICO</v>
          </cell>
          <cell r="F632">
            <v>1</v>
          </cell>
          <cell r="G632" t="str">
            <v>CRE</v>
          </cell>
          <cell r="H632">
            <v>-8391.0813418894522</v>
          </cell>
          <cell r="I632">
            <v>-1150.8930245287568</v>
          </cell>
          <cell r="J632">
            <v>-7240.1883173606957</v>
          </cell>
          <cell r="K632">
            <v>2</v>
          </cell>
          <cell r="L632">
            <v>-8551.079317986776</v>
          </cell>
          <cell r="M632">
            <v>-1172.8378189034547</v>
          </cell>
          <cell r="N632">
            <v>-7378.2414990833213</v>
          </cell>
        </row>
        <row r="633">
          <cell r="A633" t="str">
            <v>Nov2</v>
          </cell>
          <cell r="B633" t="str">
            <v>01-Nov-2002</v>
          </cell>
          <cell r="C633">
            <v>6</v>
          </cell>
          <cell r="D633" t="str">
            <v>Generadores y Trans.</v>
          </cell>
          <cell r="E633" t="str">
            <v>RÍO ELÉCTRICO</v>
          </cell>
          <cell r="F633">
            <v>2</v>
          </cell>
          <cell r="G633" t="str">
            <v>ELECTROPAZ</v>
          </cell>
          <cell r="H633">
            <v>1346.1858593111283</v>
          </cell>
          <cell r="I633">
            <v>1346.1858593111283</v>
          </cell>
          <cell r="J633">
            <v>0</v>
          </cell>
          <cell r="K633">
            <v>2</v>
          </cell>
          <cell r="L633">
            <v>1371.8544238458771</v>
          </cell>
          <cell r="M633">
            <v>1371.8544238458771</v>
          </cell>
          <cell r="N633">
            <v>0</v>
          </cell>
        </row>
        <row r="634">
          <cell r="A634" t="str">
            <v>Nov2</v>
          </cell>
          <cell r="B634" t="str">
            <v>01-Nov-2002</v>
          </cell>
          <cell r="C634">
            <v>6</v>
          </cell>
          <cell r="D634" t="str">
            <v>Generadores y Trans.</v>
          </cell>
          <cell r="E634" t="str">
            <v>RÍO ELÉCTRICO</v>
          </cell>
          <cell r="F634">
            <v>3</v>
          </cell>
          <cell r="G634" t="str">
            <v>ELFEC</v>
          </cell>
          <cell r="H634">
            <v>-11236.539685024105</v>
          </cell>
          <cell r="I634">
            <v>-530.29045023419064</v>
          </cell>
          <cell r="J634">
            <v>-10706.249234789915</v>
          </cell>
          <cell r="K634">
            <v>2</v>
          </cell>
          <cell r="L634">
            <v>-11450.793788242736</v>
          </cell>
          <cell r="M634">
            <v>-540.40182865185045</v>
          </cell>
          <cell r="N634">
            <v>-10910.391959590886</v>
          </cell>
        </row>
        <row r="635">
          <cell r="A635" t="str">
            <v>Nov2</v>
          </cell>
          <cell r="B635" t="str">
            <v>01-Nov-2002</v>
          </cell>
          <cell r="C635">
            <v>6</v>
          </cell>
          <cell r="D635" t="str">
            <v>Generadores y Trans.</v>
          </cell>
          <cell r="E635" t="str">
            <v>RÍO ELÉCTRICO</v>
          </cell>
          <cell r="F635">
            <v>4</v>
          </cell>
          <cell r="G635" t="str">
            <v>ELFEO</v>
          </cell>
          <cell r="H635">
            <v>-864.84720697834825</v>
          </cell>
          <cell r="I635">
            <v>-24.293599526676864</v>
          </cell>
          <cell r="J635">
            <v>-840.55360745167138</v>
          </cell>
          <cell r="K635">
            <v>2</v>
          </cell>
          <cell r="L635">
            <v>-881.33778752595629</v>
          </cell>
          <cell r="M635">
            <v>-24.756820725234803</v>
          </cell>
          <cell r="N635">
            <v>-856.58096680072151</v>
          </cell>
        </row>
        <row r="636">
          <cell r="A636" t="str">
            <v>Nov2</v>
          </cell>
          <cell r="B636" t="str">
            <v>01-Nov-2002</v>
          </cell>
          <cell r="C636">
            <v>6</v>
          </cell>
          <cell r="D636" t="str">
            <v>Generadores y Trans.</v>
          </cell>
          <cell r="E636" t="str">
            <v>RÍO ELÉCTRICO</v>
          </cell>
          <cell r="F636">
            <v>5</v>
          </cell>
          <cell r="G636" t="str">
            <v>SEPSA</v>
          </cell>
          <cell r="H636">
            <v>294.47486099225227</v>
          </cell>
          <cell r="I636">
            <v>294.47486099225227</v>
          </cell>
          <cell r="J636">
            <v>0</v>
          </cell>
          <cell r="K636">
            <v>2</v>
          </cell>
          <cell r="L636">
            <v>300.08979664245203</v>
          </cell>
          <cell r="M636">
            <v>300.08979664245203</v>
          </cell>
          <cell r="N636">
            <v>0</v>
          </cell>
        </row>
        <row r="637">
          <cell r="A637" t="str">
            <v>Nov2</v>
          </cell>
          <cell r="B637" t="str">
            <v>01-Nov-2002</v>
          </cell>
          <cell r="C637">
            <v>6</v>
          </cell>
          <cell r="D637" t="str">
            <v>Generadores y Trans.</v>
          </cell>
          <cell r="E637" t="str">
            <v>RÍO ELÉCTRICO</v>
          </cell>
          <cell r="F637">
            <v>6</v>
          </cell>
          <cell r="G637" t="str">
            <v>CESSA</v>
          </cell>
          <cell r="H637">
            <v>354.12105585777823</v>
          </cell>
          <cell r="I637">
            <v>-1264.9457686021963</v>
          </cell>
          <cell r="J637">
            <v>1619.0668244599744</v>
          </cell>
          <cell r="K637">
            <v>2</v>
          </cell>
          <cell r="L637">
            <v>360.87330266866826</v>
          </cell>
          <cell r="M637">
            <v>-1289.0652777099046</v>
          </cell>
          <cell r="N637">
            <v>1649.9385803785729</v>
          </cell>
        </row>
        <row r="638">
          <cell r="A638" t="str">
            <v>Nov2</v>
          </cell>
          <cell r="B638" t="str">
            <v>01-Nov-2002</v>
          </cell>
          <cell r="C638">
            <v>7</v>
          </cell>
          <cell r="D638" t="str">
            <v>Generadores y Trans.</v>
          </cell>
          <cell r="E638" t="str">
            <v>HIDROBOL</v>
          </cell>
          <cell r="F638">
            <v>1</v>
          </cell>
          <cell r="G638" t="str">
            <v>CRE</v>
          </cell>
          <cell r="H638">
            <v>-83422.901700373375</v>
          </cell>
          <cell r="I638">
            <v>-11442.009884186007</v>
          </cell>
          <cell r="J638">
            <v>-71980.891816187373</v>
          </cell>
          <cell r="K638">
            <v>2</v>
          </cell>
          <cell r="L638">
            <v>-85013.578144611034</v>
          </cell>
          <cell r="M638">
            <v>-11660.181815712427</v>
          </cell>
          <cell r="N638">
            <v>-73353.396328898612</v>
          </cell>
        </row>
        <row r="639">
          <cell r="A639" t="str">
            <v>Nov2</v>
          </cell>
          <cell r="B639" t="str">
            <v>01-Nov-2002</v>
          </cell>
          <cell r="C639">
            <v>7</v>
          </cell>
          <cell r="D639" t="str">
            <v>Generadores y Trans.</v>
          </cell>
          <cell r="E639" t="str">
            <v>HIDROBOL</v>
          </cell>
          <cell r="F639">
            <v>2</v>
          </cell>
          <cell r="G639" t="str">
            <v>ELECTROPAZ</v>
          </cell>
          <cell r="H639">
            <v>13383.582644004888</v>
          </cell>
          <cell r="I639">
            <v>13383.582644004888</v>
          </cell>
          <cell r="J639">
            <v>0</v>
          </cell>
          <cell r="K639">
            <v>2</v>
          </cell>
          <cell r="L639">
            <v>13638.775753060112</v>
          </cell>
          <cell r="M639">
            <v>13638.775753060112</v>
          </cell>
          <cell r="N639">
            <v>0</v>
          </cell>
        </row>
        <row r="640">
          <cell r="A640" t="str">
            <v>Nov2</v>
          </cell>
          <cell r="B640" t="str">
            <v>01-Nov-2002</v>
          </cell>
          <cell r="C640">
            <v>7</v>
          </cell>
          <cell r="D640" t="str">
            <v>Generadores y Trans.</v>
          </cell>
          <cell r="E640" t="str">
            <v>HIDROBOL</v>
          </cell>
          <cell r="F640">
            <v>3</v>
          </cell>
          <cell r="G640" t="str">
            <v>ELFEC</v>
          </cell>
          <cell r="H640">
            <v>-111712.03178743539</v>
          </cell>
          <cell r="I640">
            <v>-5272.0699871766819</v>
          </cell>
          <cell r="J640">
            <v>-106439.96180025871</v>
          </cell>
          <cell r="K640">
            <v>2</v>
          </cell>
          <cell r="L640">
            <v>-113842.11470088322</v>
          </cell>
          <cell r="M640">
            <v>-5372.5958304408559</v>
          </cell>
          <cell r="N640">
            <v>-108469.51887044235</v>
          </cell>
        </row>
        <row r="641">
          <cell r="A641" t="str">
            <v>Nov2</v>
          </cell>
          <cell r="B641" t="str">
            <v>01-Nov-2002</v>
          </cell>
          <cell r="C641">
            <v>7</v>
          </cell>
          <cell r="D641" t="str">
            <v>Generadores y Trans.</v>
          </cell>
          <cell r="E641" t="str">
            <v>HIDROBOL</v>
          </cell>
          <cell r="F641">
            <v>4</v>
          </cell>
          <cell r="G641" t="str">
            <v>ELFEO</v>
          </cell>
          <cell r="H641">
            <v>-8598.1842618333339</v>
          </cell>
          <cell r="I641">
            <v>-241.52340832937921</v>
          </cell>
          <cell r="J641">
            <v>-8356.6608535039541</v>
          </cell>
          <cell r="K641">
            <v>2</v>
          </cell>
          <cell r="L641">
            <v>-8762.1311983428805</v>
          </cell>
          <cell r="M641">
            <v>-246.12868563969624</v>
          </cell>
          <cell r="N641">
            <v>-8516.002512703184</v>
          </cell>
        </row>
        <row r="642">
          <cell r="A642" t="str">
            <v>Nov2</v>
          </cell>
          <cell r="B642" t="str">
            <v>01-Nov-2002</v>
          </cell>
          <cell r="C642">
            <v>7</v>
          </cell>
          <cell r="D642" t="str">
            <v>Generadores y Trans.</v>
          </cell>
          <cell r="E642" t="str">
            <v>HIDROBOL</v>
          </cell>
          <cell r="F642">
            <v>5</v>
          </cell>
          <cell r="G642" t="str">
            <v>SEPSA</v>
          </cell>
          <cell r="H642">
            <v>2927.6259376906683</v>
          </cell>
          <cell r="I642">
            <v>2927.6259376906683</v>
          </cell>
          <cell r="J642">
            <v>0</v>
          </cell>
          <cell r="K642">
            <v>2</v>
          </cell>
          <cell r="L642">
            <v>2983.4488055327597</v>
          </cell>
          <cell r="M642">
            <v>2983.4488055327597</v>
          </cell>
          <cell r="N642">
            <v>0</v>
          </cell>
        </row>
        <row r="643">
          <cell r="A643" t="str">
            <v>Nov2</v>
          </cell>
          <cell r="B643" t="str">
            <v>01-Nov-2002</v>
          </cell>
          <cell r="C643">
            <v>7</v>
          </cell>
          <cell r="D643" t="str">
            <v>Generadores y Trans.</v>
          </cell>
          <cell r="E643" t="str">
            <v>HIDROBOL</v>
          </cell>
          <cell r="F643">
            <v>6</v>
          </cell>
          <cell r="G643" t="str">
            <v>CESSA</v>
          </cell>
          <cell r="H643">
            <v>3520.6196709569522</v>
          </cell>
          <cell r="I643">
            <v>-12575.905561015896</v>
          </cell>
          <cell r="J643">
            <v>16096.525231972848</v>
          </cell>
          <cell r="K643">
            <v>2</v>
          </cell>
          <cell r="L643">
            <v>3587.7495197822168</v>
          </cell>
          <cell r="M643">
            <v>-12815.698187898064</v>
          </cell>
          <cell r="N643">
            <v>16403.44770768028</v>
          </cell>
        </row>
        <row r="644">
          <cell r="A644" t="str">
            <v>Nov2</v>
          </cell>
          <cell r="B644" t="str">
            <v>01-Nov-2002</v>
          </cell>
          <cell r="C644">
            <v>8</v>
          </cell>
          <cell r="D644" t="str">
            <v>Generadores y Trans.</v>
          </cell>
          <cell r="E644" t="str">
            <v>SYNERGIA</v>
          </cell>
          <cell r="F644">
            <v>1</v>
          </cell>
          <cell r="G644" t="str">
            <v>CRE</v>
          </cell>
          <cell r="H644">
            <v>-8029.2729444298793</v>
          </cell>
          <cell r="I644">
            <v>-1101.268578776645</v>
          </cell>
          <cell r="J644">
            <v>-6928.0043656532343</v>
          </cell>
          <cell r="K644">
            <v>2</v>
          </cell>
          <cell r="L644">
            <v>-8182.3720943843127</v>
          </cell>
          <cell r="M644">
            <v>-1122.2671529251543</v>
          </cell>
          <cell r="N644">
            <v>-7060.104941459158</v>
          </cell>
        </row>
        <row r="645">
          <cell r="A645" t="str">
            <v>Nov2</v>
          </cell>
          <cell r="B645" t="str">
            <v>01-Nov-2002</v>
          </cell>
          <cell r="C645">
            <v>8</v>
          </cell>
          <cell r="D645" t="str">
            <v>Generadores y Trans.</v>
          </cell>
          <cell r="E645" t="str">
            <v>SYNERGIA</v>
          </cell>
          <cell r="F645">
            <v>2</v>
          </cell>
          <cell r="G645" t="str">
            <v>ELECTROPAZ</v>
          </cell>
          <cell r="H645">
            <v>1288.1407363293479</v>
          </cell>
          <cell r="I645">
            <v>1288.1407363293479</v>
          </cell>
          <cell r="J645">
            <v>0</v>
          </cell>
          <cell r="K645">
            <v>2</v>
          </cell>
          <cell r="L645">
            <v>1312.7025183385786</v>
          </cell>
          <cell r="M645">
            <v>1312.7025183385786</v>
          </cell>
          <cell r="N645">
            <v>0</v>
          </cell>
        </row>
        <row r="646">
          <cell r="A646" t="str">
            <v>Nov2</v>
          </cell>
          <cell r="B646" t="str">
            <v>01-Nov-2002</v>
          </cell>
          <cell r="C646">
            <v>8</v>
          </cell>
          <cell r="D646" t="str">
            <v>Generadores y Trans.</v>
          </cell>
          <cell r="E646" t="str">
            <v>SYNERGIA</v>
          </cell>
          <cell r="F646">
            <v>3</v>
          </cell>
          <cell r="G646" t="str">
            <v>ELFEC</v>
          </cell>
          <cell r="H646">
            <v>-10752.040220558894</v>
          </cell>
          <cell r="I646">
            <v>-507.42527586988808</v>
          </cell>
          <cell r="J646">
            <v>-10244.614944689007</v>
          </cell>
          <cell r="K646">
            <v>2</v>
          </cell>
          <cell r="L646">
            <v>-10957.056070616078</v>
          </cell>
          <cell r="M646">
            <v>-517.10066976155633</v>
          </cell>
          <cell r="N646">
            <v>-10439.955400854522</v>
          </cell>
        </row>
        <row r="647">
          <cell r="A647" t="str">
            <v>Nov2</v>
          </cell>
          <cell r="B647" t="str">
            <v>01-Nov-2002</v>
          </cell>
          <cell r="C647">
            <v>8</v>
          </cell>
          <cell r="D647" t="str">
            <v>Generadores y Trans.</v>
          </cell>
          <cell r="E647" t="str">
            <v>SYNERGIA</v>
          </cell>
          <cell r="F647">
            <v>4</v>
          </cell>
          <cell r="G647" t="str">
            <v>ELFEO</v>
          </cell>
          <cell r="H647">
            <v>-827.55654451722557</v>
          </cell>
          <cell r="I647">
            <v>-23.24610302948615</v>
          </cell>
          <cell r="J647">
            <v>-804.31044148773947</v>
          </cell>
          <cell r="K647">
            <v>2</v>
          </cell>
          <cell r="L647">
            <v>-843.33608076934775</v>
          </cell>
          <cell r="M647">
            <v>-23.689350959678439</v>
          </cell>
          <cell r="N647">
            <v>-819.64672980966941</v>
          </cell>
        </row>
        <row r="648">
          <cell r="A648" t="str">
            <v>Nov2</v>
          </cell>
          <cell r="B648" t="str">
            <v>01-Nov-2002</v>
          </cell>
          <cell r="C648">
            <v>8</v>
          </cell>
          <cell r="D648" t="str">
            <v>Generadores y Trans.</v>
          </cell>
          <cell r="E648" t="str">
            <v>SYNERGIA</v>
          </cell>
          <cell r="F648">
            <v>5</v>
          </cell>
          <cell r="G648" t="str">
            <v>SEPSA</v>
          </cell>
          <cell r="H648">
            <v>281.7776324460508</v>
          </cell>
          <cell r="I648">
            <v>281.7776324460508</v>
          </cell>
          <cell r="J648">
            <v>0</v>
          </cell>
          <cell r="K648">
            <v>2</v>
          </cell>
          <cell r="L648">
            <v>287.15046212841827</v>
          </cell>
          <cell r="M648">
            <v>287.15046212841827</v>
          </cell>
          <cell r="N648">
            <v>0</v>
          </cell>
        </row>
        <row r="649">
          <cell r="A649" t="str">
            <v>Nov2</v>
          </cell>
          <cell r="B649" t="str">
            <v>01-Nov-2002</v>
          </cell>
          <cell r="C649">
            <v>8</v>
          </cell>
          <cell r="D649" t="str">
            <v>Generadores y Trans.</v>
          </cell>
          <cell r="E649" t="str">
            <v>SYNERGIA</v>
          </cell>
          <cell r="F649">
            <v>6</v>
          </cell>
          <cell r="G649" t="str">
            <v>CESSA</v>
          </cell>
          <cell r="H649">
            <v>338.85199022651307</v>
          </cell>
          <cell r="I649">
            <v>-1210.4035728155238</v>
          </cell>
          <cell r="J649">
            <v>1549.255563042037</v>
          </cell>
          <cell r="K649">
            <v>2</v>
          </cell>
          <cell r="L649">
            <v>345.31309224945977</v>
          </cell>
          <cell r="M649">
            <v>-1233.4830918930788</v>
          </cell>
          <cell r="N649">
            <v>1578.7961841425388</v>
          </cell>
        </row>
        <row r="650">
          <cell r="A650" t="str">
            <v>Nov2</v>
          </cell>
          <cell r="B650" t="str">
            <v>01-Nov-2002</v>
          </cell>
          <cell r="C650">
            <v>9</v>
          </cell>
          <cell r="D650" t="str">
            <v>Generadores y Trans.</v>
          </cell>
          <cell r="E650" t="str">
            <v>INGRESO TARIFARIO</v>
          </cell>
          <cell r="F650">
            <v>1</v>
          </cell>
          <cell r="G650" t="str">
            <v>CRE</v>
          </cell>
          <cell r="H650">
            <v>-11611.007587549411</v>
          </cell>
          <cell r="I650">
            <v>-1592.5274819528902</v>
          </cell>
          <cell r="J650">
            <v>-10018.480105596522</v>
          </cell>
          <cell r="K650">
            <v>2</v>
          </cell>
          <cell r="L650">
            <v>-11832.40190358166</v>
          </cell>
          <cell r="M650">
            <v>-1622.8931956922895</v>
          </cell>
          <cell r="N650">
            <v>-10209.50870788937</v>
          </cell>
        </row>
        <row r="651">
          <cell r="A651" t="str">
            <v>Nov2</v>
          </cell>
          <cell r="B651" t="str">
            <v>01-Nov-2002</v>
          </cell>
          <cell r="C651">
            <v>9</v>
          </cell>
          <cell r="D651" t="str">
            <v>Generadores y Trans.</v>
          </cell>
          <cell r="E651" t="str">
            <v>INGRESO TARIFARIO</v>
          </cell>
          <cell r="F651">
            <v>2</v>
          </cell>
          <cell r="G651" t="str">
            <v>ELECTROPAZ</v>
          </cell>
          <cell r="H651">
            <v>1862.7604226267265</v>
          </cell>
          <cell r="I651">
            <v>1862.7604226267265</v>
          </cell>
          <cell r="J651">
            <v>0</v>
          </cell>
          <cell r="K651">
            <v>2</v>
          </cell>
          <cell r="L651">
            <v>1898.2788362174308</v>
          </cell>
          <cell r="M651">
            <v>1898.2788362174308</v>
          </cell>
          <cell r="N651">
            <v>0</v>
          </cell>
        </row>
        <row r="652">
          <cell r="A652" t="str">
            <v>Nov2</v>
          </cell>
          <cell r="B652" t="str">
            <v>01-Nov-2002</v>
          </cell>
          <cell r="C652">
            <v>9</v>
          </cell>
          <cell r="D652" t="str">
            <v>Generadores y Trans.</v>
          </cell>
          <cell r="E652" t="str">
            <v>INGRESO TARIFARIO</v>
          </cell>
          <cell r="F652">
            <v>3</v>
          </cell>
          <cell r="G652" t="str">
            <v>ELFEC</v>
          </cell>
          <cell r="H652">
            <v>-15548.359290631914</v>
          </cell>
          <cell r="I652">
            <v>-733.77985391901098</v>
          </cell>
          <cell r="J652">
            <v>-14814.579436712902</v>
          </cell>
          <cell r="K652">
            <v>2</v>
          </cell>
          <cell r="L652">
            <v>-15844.829544795242</v>
          </cell>
          <cell r="M652">
            <v>-747.77129158294326</v>
          </cell>
          <cell r="N652">
            <v>-15097.058253212297</v>
          </cell>
        </row>
        <row r="653">
          <cell r="A653" t="str">
            <v>Nov2</v>
          </cell>
          <cell r="B653" t="str">
            <v>01-Nov-2002</v>
          </cell>
          <cell r="C653">
            <v>9</v>
          </cell>
          <cell r="D653" t="str">
            <v>Generadores y Trans.</v>
          </cell>
          <cell r="E653" t="str">
            <v>INGRESO TARIFARIO</v>
          </cell>
          <cell r="F653">
            <v>4</v>
          </cell>
          <cell r="G653" t="str">
            <v>ELFEO</v>
          </cell>
          <cell r="H653">
            <v>-1196.7167368723635</v>
          </cell>
          <cell r="I653">
            <v>-33.615830539621058</v>
          </cell>
          <cell r="J653">
            <v>-1163.1009063327424</v>
          </cell>
          <cell r="K653">
            <v>2</v>
          </cell>
          <cell r="L653">
            <v>-1219.5352805212631</v>
          </cell>
          <cell r="M653">
            <v>-34.256804525216921</v>
          </cell>
          <cell r="N653">
            <v>-1185.2784759960462</v>
          </cell>
        </row>
        <row r="654">
          <cell r="A654" t="str">
            <v>Nov2</v>
          </cell>
          <cell r="B654" t="str">
            <v>01-Nov-2002</v>
          </cell>
          <cell r="C654">
            <v>9</v>
          </cell>
          <cell r="D654" t="str">
            <v>Generadores y Trans.</v>
          </cell>
          <cell r="E654" t="str">
            <v>INGRESO TARIFARIO</v>
          </cell>
          <cell r="F654">
            <v>5</v>
          </cell>
          <cell r="G654" t="str">
            <v>SEPSA</v>
          </cell>
          <cell r="H654">
            <v>407.47428203975636</v>
          </cell>
          <cell r="I654">
            <v>407.47428203975636</v>
          </cell>
          <cell r="J654">
            <v>0</v>
          </cell>
          <cell r="K654">
            <v>2</v>
          </cell>
          <cell r="L654">
            <v>415.24384805654711</v>
          </cell>
          <cell r="M654">
            <v>415.24384805654711</v>
          </cell>
          <cell r="N654">
            <v>0</v>
          </cell>
        </row>
        <row r="655">
          <cell r="A655" t="str">
            <v>Nov2</v>
          </cell>
          <cell r="B655" t="str">
            <v>01-Nov-2002</v>
          </cell>
          <cell r="C655">
            <v>9</v>
          </cell>
          <cell r="D655" t="str">
            <v>Generadores y Trans.</v>
          </cell>
          <cell r="E655" t="str">
            <v>INGRESO TARIFARIO</v>
          </cell>
          <cell r="F655">
            <v>6</v>
          </cell>
          <cell r="G655" t="str">
            <v>CESSA</v>
          </cell>
          <cell r="H655">
            <v>490.00862927516619</v>
          </cell>
          <cell r="I655">
            <v>-1750.3459111708992</v>
          </cell>
          <cell r="J655">
            <v>2240.3545404460656</v>
          </cell>
          <cell r="K655">
            <v>2</v>
          </cell>
          <cell r="L655">
            <v>499.3519291145879</v>
          </cell>
          <cell r="M655">
            <v>-1783.7208472306311</v>
          </cell>
          <cell r="N655">
            <v>2283.0727763452192</v>
          </cell>
        </row>
        <row r="656">
          <cell r="A656" t="str">
            <v>Nov2</v>
          </cell>
          <cell r="B656" t="str">
            <v>01-Nov-2002</v>
          </cell>
          <cell r="C656">
            <v>10</v>
          </cell>
          <cell r="D656" t="str">
            <v>Distribuidores</v>
          </cell>
          <cell r="E656" t="str">
            <v>CRE</v>
          </cell>
          <cell r="F656">
            <v>1</v>
          </cell>
          <cell r="G656" t="str">
            <v>CRE</v>
          </cell>
          <cell r="H656">
            <v>-165237.10769894498</v>
          </cell>
          <cell r="I656">
            <v>-22663.376374945419</v>
          </cell>
          <cell r="J656">
            <v>-142573.73132399956</v>
          </cell>
          <cell r="K656">
            <v>2</v>
          </cell>
          <cell r="L656">
            <v>-168387.78658415927</v>
          </cell>
          <cell r="M656">
            <v>-23095.513092941608</v>
          </cell>
          <cell r="N656">
            <v>-145292.27349121767</v>
          </cell>
        </row>
        <row r="657">
          <cell r="A657" t="str">
            <v>Nov2</v>
          </cell>
          <cell r="B657" t="str">
            <v>01-Nov-2002</v>
          </cell>
          <cell r="C657">
            <v>11</v>
          </cell>
          <cell r="D657" t="str">
            <v>Distribuidores</v>
          </cell>
          <cell r="E657" t="str">
            <v>ELECTROPAZ</v>
          </cell>
          <cell r="F657">
            <v>2</v>
          </cell>
          <cell r="G657" t="str">
            <v>ELECTROPAZ</v>
          </cell>
          <cell r="H657">
            <v>26509.08133941437</v>
          </cell>
          <cell r="I657">
            <v>26509.08133941437</v>
          </cell>
          <cell r="J657">
            <v>0</v>
          </cell>
          <cell r="K657">
            <v>2</v>
          </cell>
          <cell r="L657">
            <v>27014.54651007503</v>
          </cell>
          <cell r="M657">
            <v>27014.54651007503</v>
          </cell>
          <cell r="N657">
            <v>0</v>
          </cell>
        </row>
        <row r="658">
          <cell r="A658" t="str">
            <v>Nov2</v>
          </cell>
          <cell r="B658" t="str">
            <v>01-Nov-2002</v>
          </cell>
          <cell r="C658">
            <v>12</v>
          </cell>
          <cell r="D658" t="str">
            <v>Distribuidores</v>
          </cell>
          <cell r="E658" t="str">
            <v>ELFEC</v>
          </cell>
          <cell r="F658">
            <v>3</v>
          </cell>
          <cell r="G658" t="str">
            <v>ELFEC</v>
          </cell>
          <cell r="H658">
            <v>-221269.85098200932</v>
          </cell>
          <cell r="I658">
            <v>-10442.475369609328</v>
          </cell>
          <cell r="J658">
            <v>-210827.37561239998</v>
          </cell>
          <cell r="K658">
            <v>2</v>
          </cell>
          <cell r="L658">
            <v>-225488.94109519204</v>
          </cell>
          <cell r="M658">
            <v>-10641.58855377582</v>
          </cell>
          <cell r="N658">
            <v>-214847.35254141621</v>
          </cell>
        </row>
        <row r="659">
          <cell r="A659" t="str">
            <v>Nov2</v>
          </cell>
          <cell r="B659" t="str">
            <v>01-Nov-2002</v>
          </cell>
          <cell r="C659">
            <v>13</v>
          </cell>
          <cell r="D659" t="str">
            <v>Distribuidores</v>
          </cell>
          <cell r="E659" t="str">
            <v>ELFEO</v>
          </cell>
          <cell r="F659">
            <v>4</v>
          </cell>
          <cell r="G659" t="str">
            <v>ELFEO</v>
          </cell>
          <cell r="H659">
            <v>-17030.564388550505</v>
          </cell>
          <cell r="I659">
            <v>-478.38937055050064</v>
          </cell>
          <cell r="J659">
            <v>-16552.175018000005</v>
          </cell>
          <cell r="K659">
            <v>2</v>
          </cell>
          <cell r="L659">
            <v>-17355.296770819328</v>
          </cell>
          <cell r="M659">
            <v>-487.51111874431774</v>
          </cell>
          <cell r="N659">
            <v>-16867.78565207501</v>
          </cell>
        </row>
        <row r="660">
          <cell r="A660" t="str">
            <v>Nov2</v>
          </cell>
          <cell r="B660" t="str">
            <v>01-Nov-2002</v>
          </cell>
          <cell r="C660">
            <v>14</v>
          </cell>
          <cell r="D660" t="str">
            <v>Distribuidores</v>
          </cell>
          <cell r="E660" t="str">
            <v>SEPSA</v>
          </cell>
          <cell r="F660">
            <v>5</v>
          </cell>
          <cell r="G660" t="str">
            <v>SEPSA</v>
          </cell>
          <cell r="H660">
            <v>5798.7966434671807</v>
          </cell>
          <cell r="I660">
            <v>5798.7966434671807</v>
          </cell>
          <cell r="J660">
            <v>0</v>
          </cell>
          <cell r="K660">
            <v>2</v>
          </cell>
          <cell r="L660">
            <v>5909.365912069431</v>
          </cell>
          <cell r="M660">
            <v>5909.365912069431</v>
          </cell>
          <cell r="N660">
            <v>0</v>
          </cell>
        </row>
        <row r="661">
          <cell r="A661" t="str">
            <v>Nov2</v>
          </cell>
          <cell r="B661" t="str">
            <v>01-Nov-2002</v>
          </cell>
          <cell r="C661">
            <v>15</v>
          </cell>
          <cell r="D661" t="str">
            <v>Distribuidores</v>
          </cell>
          <cell r="E661" t="str">
            <v>CESSA</v>
          </cell>
          <cell r="F661">
            <v>6</v>
          </cell>
          <cell r="G661" t="str">
            <v>CESSA</v>
          </cell>
          <cell r="H661">
            <v>6973.349043004273</v>
          </cell>
          <cell r="I661">
            <v>-24909.30211299572</v>
          </cell>
          <cell r="J661">
            <v>31882.651155999993</v>
          </cell>
          <cell r="K661">
            <v>2</v>
          </cell>
          <cell r="L661">
            <v>7106.3142340257273</v>
          </cell>
          <cell r="M661">
            <v>-25384.263296386976</v>
          </cell>
          <cell r="N661">
            <v>32490.577530412702</v>
          </cell>
        </row>
        <row r="662">
          <cell r="A662" t="str">
            <v>Dic2-r</v>
          </cell>
          <cell r="B662" t="str">
            <v>01-Dic-2002</v>
          </cell>
          <cell r="C662">
            <v>1</v>
          </cell>
          <cell r="D662" t="str">
            <v>Generadores y Trans.</v>
          </cell>
          <cell r="E662" t="str">
            <v>CORANI</v>
          </cell>
          <cell r="F662">
            <v>1</v>
          </cell>
          <cell r="G662" t="str">
            <v>CRE</v>
          </cell>
          <cell r="H662">
            <v>686019.05053816445</v>
          </cell>
          <cell r="J662">
            <v>686019.05053816445</v>
          </cell>
          <cell r="K662">
            <v>1</v>
          </cell>
          <cell r="L662">
            <v>692528.5432579004</v>
          </cell>
          <cell r="M662">
            <v>0</v>
          </cell>
          <cell r="N662">
            <v>692528.5432579004</v>
          </cell>
        </row>
        <row r="663">
          <cell r="A663" t="str">
            <v>Dic2-r</v>
          </cell>
          <cell r="B663" t="str">
            <v>01-Dic-2002</v>
          </cell>
          <cell r="C663">
            <v>1</v>
          </cell>
          <cell r="D663" t="str">
            <v>Generadores y Trans.</v>
          </cell>
          <cell r="E663" t="str">
            <v>CORANI</v>
          </cell>
          <cell r="F663">
            <v>2</v>
          </cell>
          <cell r="G663" t="str">
            <v>ELECTROPAZ</v>
          </cell>
          <cell r="H663">
            <v>14535.851819282771</v>
          </cell>
          <cell r="J663">
            <v>14535.851819282771</v>
          </cell>
          <cell r="K663">
            <v>1</v>
          </cell>
          <cell r="L663">
            <v>14673.779507323727</v>
          </cell>
          <cell r="M663">
            <v>0</v>
          </cell>
          <cell r="N663">
            <v>14673.779507323727</v>
          </cell>
        </row>
        <row r="664">
          <cell r="A664" t="str">
            <v>Dic2-r</v>
          </cell>
          <cell r="B664" t="str">
            <v>01-Dic-2002</v>
          </cell>
          <cell r="C664">
            <v>1</v>
          </cell>
          <cell r="D664" t="str">
            <v>Generadores y Trans.</v>
          </cell>
          <cell r="E664" t="str">
            <v>CORANI</v>
          </cell>
          <cell r="F664">
            <v>3</v>
          </cell>
          <cell r="G664" t="str">
            <v>ELFEC</v>
          </cell>
          <cell r="H664">
            <v>371435.64886500838</v>
          </cell>
          <cell r="J664">
            <v>371435.64886500838</v>
          </cell>
          <cell r="K664">
            <v>1</v>
          </cell>
          <cell r="L664">
            <v>374960.12482561095</v>
          </cell>
          <cell r="M664">
            <v>0</v>
          </cell>
          <cell r="N664">
            <v>374960.12482561095</v>
          </cell>
        </row>
        <row r="665">
          <cell r="A665" t="str">
            <v>Dic2-r</v>
          </cell>
          <cell r="B665" t="str">
            <v>01-Dic-2002</v>
          </cell>
          <cell r="C665">
            <v>1</v>
          </cell>
          <cell r="D665" t="str">
            <v>Generadores y Trans.</v>
          </cell>
          <cell r="E665" t="str">
            <v>CORANI</v>
          </cell>
          <cell r="F665">
            <v>4</v>
          </cell>
          <cell r="G665" t="str">
            <v>ELFEO</v>
          </cell>
          <cell r="H665">
            <v>87328.271512268111</v>
          </cell>
          <cell r="J665">
            <v>87328.271512268111</v>
          </cell>
          <cell r="K665">
            <v>1</v>
          </cell>
          <cell r="L665">
            <v>88156.911397983073</v>
          </cell>
          <cell r="M665">
            <v>0</v>
          </cell>
          <cell r="N665">
            <v>88156.911397983073</v>
          </cell>
        </row>
        <row r="666">
          <cell r="A666" t="str">
            <v>Dic2-r</v>
          </cell>
          <cell r="B666" t="str">
            <v>01-Dic-2002</v>
          </cell>
          <cell r="C666">
            <v>1</v>
          </cell>
          <cell r="D666" t="str">
            <v>Generadores y Trans.</v>
          </cell>
          <cell r="E666" t="str">
            <v>CORANI</v>
          </cell>
          <cell r="F666">
            <v>5</v>
          </cell>
          <cell r="G666" t="str">
            <v>SEPSA</v>
          </cell>
          <cell r="H666">
            <v>47313.062580399965</v>
          </cell>
          <cell r="J666">
            <v>47313.062580399965</v>
          </cell>
          <cell r="K666">
            <v>1</v>
          </cell>
          <cell r="L666">
            <v>47762.006434326351</v>
          </cell>
          <cell r="M666">
            <v>0</v>
          </cell>
          <cell r="N666">
            <v>47762.006434326351</v>
          </cell>
        </row>
        <row r="667">
          <cell r="A667" t="str">
            <v>Dic2-r</v>
          </cell>
          <cell r="B667" t="str">
            <v>01-Dic-2002</v>
          </cell>
          <cell r="C667">
            <v>1</v>
          </cell>
          <cell r="D667" t="str">
            <v>Generadores y Trans.</v>
          </cell>
          <cell r="E667" t="str">
            <v>CORANI</v>
          </cell>
          <cell r="F667">
            <v>6</v>
          </cell>
          <cell r="G667" t="str">
            <v>CESSA</v>
          </cell>
          <cell r="H667">
            <v>70640.254584234586</v>
          </cell>
          <cell r="J667">
            <v>70640.254584234586</v>
          </cell>
          <cell r="K667">
            <v>1</v>
          </cell>
          <cell r="L667">
            <v>71310.545332830618</v>
          </cell>
          <cell r="M667">
            <v>0</v>
          </cell>
          <cell r="N667">
            <v>71310.545332830618</v>
          </cell>
        </row>
        <row r="668">
          <cell r="A668" t="str">
            <v>Dic2-r</v>
          </cell>
          <cell r="B668" t="str">
            <v>01-Dic-2002</v>
          </cell>
          <cell r="C668">
            <v>2</v>
          </cell>
          <cell r="D668" t="str">
            <v>Generadores y Trans.</v>
          </cell>
          <cell r="E668" t="str">
            <v>GUARACACHI</v>
          </cell>
          <cell r="F668">
            <v>1</v>
          </cell>
          <cell r="G668" t="str">
            <v>CRE</v>
          </cell>
          <cell r="H668">
            <v>-430171.00160057994</v>
          </cell>
          <cell r="J668">
            <v>-430171.00160057994</v>
          </cell>
          <cell r="K668">
            <v>1</v>
          </cell>
          <cell r="L668">
            <v>-434252.80516123003</v>
          </cell>
          <cell r="M668">
            <v>0</v>
          </cell>
          <cell r="N668">
            <v>-434252.80516123003</v>
          </cell>
        </row>
        <row r="669">
          <cell r="A669" t="str">
            <v>Dic2-r</v>
          </cell>
          <cell r="B669" t="str">
            <v>01-Dic-2002</v>
          </cell>
          <cell r="C669">
            <v>2</v>
          </cell>
          <cell r="D669" t="str">
            <v>Generadores y Trans.</v>
          </cell>
          <cell r="E669" t="str">
            <v>GUARACACHI</v>
          </cell>
          <cell r="F669">
            <v>2</v>
          </cell>
          <cell r="G669" t="str">
            <v>ELECTROPAZ</v>
          </cell>
          <cell r="H669">
            <v>-1962.7477368117297</v>
          </cell>
          <cell r="J669">
            <v>-1962.7477368117297</v>
          </cell>
          <cell r="K669">
            <v>1</v>
          </cell>
          <cell r="L669">
            <v>-1981.3718436691577</v>
          </cell>
          <cell r="M669">
            <v>0</v>
          </cell>
          <cell r="N669">
            <v>-1981.3718436691577</v>
          </cell>
        </row>
        <row r="670">
          <cell r="A670" t="str">
            <v>Dic2-r</v>
          </cell>
          <cell r="B670" t="str">
            <v>01-Dic-2002</v>
          </cell>
          <cell r="C670">
            <v>2</v>
          </cell>
          <cell r="D670" t="str">
            <v>Generadores y Trans.</v>
          </cell>
          <cell r="E670" t="str">
            <v>GUARACACHI</v>
          </cell>
          <cell r="F670">
            <v>3</v>
          </cell>
          <cell r="G670" t="str">
            <v>ELFEC</v>
          </cell>
          <cell r="H670">
            <v>375768.12119076814</v>
          </cell>
          <cell r="J670">
            <v>375768.12119076814</v>
          </cell>
          <cell r="K670">
            <v>1</v>
          </cell>
          <cell r="L670">
            <v>379333.70708416466</v>
          </cell>
          <cell r="M670">
            <v>0</v>
          </cell>
          <cell r="N670">
            <v>379333.70708416466</v>
          </cell>
        </row>
        <row r="671">
          <cell r="A671" t="str">
            <v>Dic2-r</v>
          </cell>
          <cell r="B671" t="str">
            <v>01-Dic-2002</v>
          </cell>
          <cell r="C671">
            <v>2</v>
          </cell>
          <cell r="D671" t="str">
            <v>Generadores y Trans.</v>
          </cell>
          <cell r="E671" t="str">
            <v>GUARACACHI</v>
          </cell>
          <cell r="F671">
            <v>4</v>
          </cell>
          <cell r="G671" t="str">
            <v>ELFEO</v>
          </cell>
          <cell r="H671">
            <v>90856.544765247265</v>
          </cell>
          <cell r="J671">
            <v>90856.544765247265</v>
          </cell>
          <cell r="K671">
            <v>1</v>
          </cell>
          <cell r="L671">
            <v>91718.663705276369</v>
          </cell>
          <cell r="M671">
            <v>0</v>
          </cell>
          <cell r="N671">
            <v>91718.663705276369</v>
          </cell>
        </row>
        <row r="672">
          <cell r="A672" t="str">
            <v>Dic2-r</v>
          </cell>
          <cell r="B672" t="str">
            <v>01-Dic-2002</v>
          </cell>
          <cell r="C672">
            <v>2</v>
          </cell>
          <cell r="D672" t="str">
            <v>Generadores y Trans.</v>
          </cell>
          <cell r="E672" t="str">
            <v>GUARACACHI</v>
          </cell>
          <cell r="F672">
            <v>5</v>
          </cell>
          <cell r="G672" t="str">
            <v>SEPSA</v>
          </cell>
          <cell r="H672">
            <v>47492.380565009291</v>
          </cell>
          <cell r="J672">
            <v>47492.380565009291</v>
          </cell>
          <cell r="K672">
            <v>1</v>
          </cell>
          <cell r="L672">
            <v>47943.025930161079</v>
          </cell>
          <cell r="M672">
            <v>0</v>
          </cell>
          <cell r="N672">
            <v>47943.025930161079</v>
          </cell>
        </row>
        <row r="673">
          <cell r="A673" t="str">
            <v>Dic2-r</v>
          </cell>
          <cell r="B673" t="str">
            <v>01-Dic-2002</v>
          </cell>
          <cell r="C673">
            <v>2</v>
          </cell>
          <cell r="D673" t="str">
            <v>Generadores y Trans.</v>
          </cell>
          <cell r="E673" t="str">
            <v>GUARACACHI</v>
          </cell>
          <cell r="F673">
            <v>6</v>
          </cell>
          <cell r="G673" t="str">
            <v>CESSA</v>
          </cell>
          <cell r="H673">
            <v>12684.196241130681</v>
          </cell>
          <cell r="J673">
            <v>12684.196241130681</v>
          </cell>
          <cell r="K673">
            <v>1</v>
          </cell>
          <cell r="L673">
            <v>12804.553952804386</v>
          </cell>
          <cell r="M673">
            <v>0</v>
          </cell>
          <cell r="N673">
            <v>12804.553952804386</v>
          </cell>
        </row>
        <row r="674">
          <cell r="A674" t="str">
            <v>Dic2-r</v>
          </cell>
          <cell r="B674" t="str">
            <v>01-Dic-2002</v>
          </cell>
          <cell r="C674">
            <v>3</v>
          </cell>
          <cell r="D674" t="str">
            <v>Generadores y Trans.</v>
          </cell>
          <cell r="E674" t="str">
            <v>VALLE HERMOSO</v>
          </cell>
          <cell r="F674">
            <v>1</v>
          </cell>
          <cell r="G674" t="str">
            <v>CRE</v>
          </cell>
          <cell r="H674">
            <v>-4077.5974388055506</v>
          </cell>
          <cell r="J674">
            <v>-4077.5974388055506</v>
          </cell>
          <cell r="K674">
            <v>1</v>
          </cell>
          <cell r="L674">
            <v>-4116.288916572963</v>
          </cell>
          <cell r="M674">
            <v>0</v>
          </cell>
          <cell r="N674">
            <v>-4116.288916572963</v>
          </cell>
        </row>
        <row r="675">
          <cell r="A675" t="str">
            <v>Dic2-r</v>
          </cell>
          <cell r="B675" t="str">
            <v>01-Dic-2002</v>
          </cell>
          <cell r="C675">
            <v>3</v>
          </cell>
          <cell r="D675" t="str">
            <v>Generadores y Trans.</v>
          </cell>
          <cell r="E675" t="str">
            <v>VALLE HERMOSO</v>
          </cell>
          <cell r="F675">
            <v>2</v>
          </cell>
          <cell r="G675" t="str">
            <v>ELECTROPAZ</v>
          </cell>
          <cell r="H675">
            <v>-16044.25700899912</v>
          </cell>
          <cell r="J675">
            <v>-16044.25700899912</v>
          </cell>
          <cell r="K675">
            <v>1</v>
          </cell>
          <cell r="L675">
            <v>-16196.497641546746</v>
          </cell>
          <cell r="M675">
            <v>0</v>
          </cell>
          <cell r="N675">
            <v>-16196.497641546746</v>
          </cell>
        </row>
        <row r="676">
          <cell r="A676" t="str">
            <v>Dic2-r</v>
          </cell>
          <cell r="B676" t="str">
            <v>01-Dic-2002</v>
          </cell>
          <cell r="C676">
            <v>3</v>
          </cell>
          <cell r="D676" t="str">
            <v>Generadores y Trans.</v>
          </cell>
          <cell r="E676" t="str">
            <v>VALLE HERMOSO</v>
          </cell>
          <cell r="F676">
            <v>3</v>
          </cell>
          <cell r="G676" t="str">
            <v>ELFEC</v>
          </cell>
          <cell r="H676">
            <v>862.58199387416244</v>
          </cell>
          <cell r="J676">
            <v>862.58199387416244</v>
          </cell>
          <cell r="K676">
            <v>1</v>
          </cell>
          <cell r="L676">
            <v>870.76685580313415</v>
          </cell>
          <cell r="M676">
            <v>0</v>
          </cell>
          <cell r="N676">
            <v>870.76685580313415</v>
          </cell>
        </row>
        <row r="677">
          <cell r="A677" t="str">
            <v>Dic2-r</v>
          </cell>
          <cell r="B677" t="str">
            <v>01-Dic-2002</v>
          </cell>
          <cell r="C677">
            <v>3</v>
          </cell>
          <cell r="D677" t="str">
            <v>Generadores y Trans.</v>
          </cell>
          <cell r="E677" t="str">
            <v>VALLE HERMOSO</v>
          </cell>
          <cell r="F677">
            <v>4</v>
          </cell>
          <cell r="G677" t="str">
            <v>ELFEO</v>
          </cell>
          <cell r="H677">
            <v>2790.9511864597912</v>
          </cell>
          <cell r="J677">
            <v>2790.9511864597912</v>
          </cell>
          <cell r="K677">
            <v>1</v>
          </cell>
          <cell r="L677">
            <v>2817.4339443586368</v>
          </cell>
          <cell r="M677">
            <v>0</v>
          </cell>
          <cell r="N677">
            <v>2817.4339443586368</v>
          </cell>
        </row>
        <row r="678">
          <cell r="A678" t="str">
            <v>Dic2-r</v>
          </cell>
          <cell r="B678" t="str">
            <v>01-Dic-2002</v>
          </cell>
          <cell r="C678">
            <v>3</v>
          </cell>
          <cell r="D678" t="str">
            <v>Generadores y Trans.</v>
          </cell>
          <cell r="E678" t="str">
            <v>VALLE HERMOSO</v>
          </cell>
          <cell r="F678">
            <v>5</v>
          </cell>
          <cell r="G678" t="str">
            <v>SEPSA</v>
          </cell>
          <cell r="H678">
            <v>-1977.7724345646334</v>
          </cell>
          <cell r="J678">
            <v>-1977.7724345646334</v>
          </cell>
          <cell r="K678">
            <v>1</v>
          </cell>
          <cell r="L678">
            <v>-1996.5391076679434</v>
          </cell>
          <cell r="M678">
            <v>0</v>
          </cell>
          <cell r="N678">
            <v>-1996.5391076679434</v>
          </cell>
        </row>
        <row r="679">
          <cell r="A679" t="str">
            <v>Dic2-r</v>
          </cell>
          <cell r="B679" t="str">
            <v>01-Dic-2002</v>
          </cell>
          <cell r="C679">
            <v>3</v>
          </cell>
          <cell r="D679" t="str">
            <v>Generadores y Trans.</v>
          </cell>
          <cell r="E679" t="str">
            <v>VALLE HERMOSO</v>
          </cell>
          <cell r="F679">
            <v>6</v>
          </cell>
          <cell r="G679" t="str">
            <v>CESSA</v>
          </cell>
          <cell r="H679">
            <v>-3069.6530220895074</v>
          </cell>
          <cell r="J679">
            <v>-3069.6530220895074</v>
          </cell>
          <cell r="K679">
            <v>1</v>
          </cell>
          <cell r="L679">
            <v>-3098.7803239971317</v>
          </cell>
          <cell r="M679">
            <v>0</v>
          </cell>
          <cell r="N679">
            <v>-3098.7803239971317</v>
          </cell>
        </row>
        <row r="680">
          <cell r="A680" t="str">
            <v>Dic2-r</v>
          </cell>
          <cell r="B680" t="str">
            <v>01-Dic-2002</v>
          </cell>
          <cell r="C680">
            <v>4</v>
          </cell>
          <cell r="D680" t="str">
            <v>Generadores y Trans.</v>
          </cell>
          <cell r="E680" t="str">
            <v>COBEE</v>
          </cell>
          <cell r="F680">
            <v>1</v>
          </cell>
          <cell r="G680" t="str">
            <v>CRE</v>
          </cell>
          <cell r="H680">
            <v>235998.54434816964</v>
          </cell>
          <cell r="J680">
            <v>235998.54434816964</v>
          </cell>
          <cell r="K680">
            <v>1</v>
          </cell>
          <cell r="L680">
            <v>238237.88566835245</v>
          </cell>
          <cell r="M680">
            <v>0</v>
          </cell>
          <cell r="N680">
            <v>238237.88566835245</v>
          </cell>
        </row>
        <row r="681">
          <cell r="A681" t="str">
            <v>Dic2-r</v>
          </cell>
          <cell r="B681" t="str">
            <v>01-Dic-2002</v>
          </cell>
          <cell r="C681">
            <v>4</v>
          </cell>
          <cell r="D681" t="str">
            <v>Generadores y Trans.</v>
          </cell>
          <cell r="E681" t="str">
            <v>COBEE</v>
          </cell>
          <cell r="F681">
            <v>2</v>
          </cell>
          <cell r="G681" t="str">
            <v>ELECTROPAZ</v>
          </cell>
          <cell r="H681">
            <v>17941.101465792337</v>
          </cell>
          <cell r="J681">
            <v>17941.101465792337</v>
          </cell>
          <cell r="K681">
            <v>1</v>
          </cell>
          <cell r="L681">
            <v>18111.340862619585</v>
          </cell>
          <cell r="M681">
            <v>0</v>
          </cell>
          <cell r="N681">
            <v>18111.340862619585</v>
          </cell>
        </row>
        <row r="682">
          <cell r="A682" t="str">
            <v>Dic2-r</v>
          </cell>
          <cell r="B682" t="str">
            <v>01-Dic-2002</v>
          </cell>
          <cell r="C682">
            <v>4</v>
          </cell>
          <cell r="D682" t="str">
            <v>Generadores y Trans.</v>
          </cell>
          <cell r="E682" t="str">
            <v>COBEE</v>
          </cell>
          <cell r="F682">
            <v>3</v>
          </cell>
          <cell r="G682" t="str">
            <v>ELFEC</v>
          </cell>
          <cell r="H682">
            <v>124847.53831188538</v>
          </cell>
          <cell r="J682">
            <v>124847.53831188538</v>
          </cell>
          <cell r="K682">
            <v>1</v>
          </cell>
          <cell r="L682">
            <v>126032.19075131929</v>
          </cell>
          <cell r="M682">
            <v>0</v>
          </cell>
          <cell r="N682">
            <v>126032.19075131929</v>
          </cell>
        </row>
        <row r="683">
          <cell r="A683" t="str">
            <v>Dic2-r</v>
          </cell>
          <cell r="B683" t="str">
            <v>01-Dic-2002</v>
          </cell>
          <cell r="C683">
            <v>4</v>
          </cell>
          <cell r="D683" t="str">
            <v>Generadores y Trans.</v>
          </cell>
          <cell r="E683" t="str">
            <v>COBEE</v>
          </cell>
          <cell r="F683">
            <v>4</v>
          </cell>
          <cell r="G683" t="str">
            <v>ELFEO</v>
          </cell>
          <cell r="H683">
            <v>27419.508519124585</v>
          </cell>
          <cell r="J683">
            <v>27419.508519124585</v>
          </cell>
          <cell r="K683">
            <v>1</v>
          </cell>
          <cell r="L683">
            <v>27679.686557830595</v>
          </cell>
          <cell r="M683">
            <v>0</v>
          </cell>
          <cell r="N683">
            <v>27679.686557830595</v>
          </cell>
        </row>
        <row r="684">
          <cell r="A684" t="str">
            <v>Dic2-r</v>
          </cell>
          <cell r="B684" t="str">
            <v>01-Dic-2002</v>
          </cell>
          <cell r="C684">
            <v>4</v>
          </cell>
          <cell r="D684" t="str">
            <v>Generadores y Trans.</v>
          </cell>
          <cell r="E684" t="str">
            <v>COBEE</v>
          </cell>
          <cell r="F684">
            <v>5</v>
          </cell>
          <cell r="G684" t="str">
            <v>SEPSA</v>
          </cell>
          <cell r="H684">
            <v>17597.769221849205</v>
          </cell>
          <cell r="J684">
            <v>17597.769221849205</v>
          </cell>
          <cell r="K684">
            <v>1</v>
          </cell>
          <cell r="L684">
            <v>17764.75081010591</v>
          </cell>
          <cell r="M684">
            <v>0</v>
          </cell>
          <cell r="N684">
            <v>17764.75081010591</v>
          </cell>
        </row>
        <row r="685">
          <cell r="A685" t="str">
            <v>Dic2-r</v>
          </cell>
          <cell r="B685" t="str">
            <v>01-Dic-2002</v>
          </cell>
          <cell r="C685">
            <v>4</v>
          </cell>
          <cell r="D685" t="str">
            <v>Generadores y Trans.</v>
          </cell>
          <cell r="E685" t="str">
            <v>COBEE</v>
          </cell>
          <cell r="F685">
            <v>6</v>
          </cell>
          <cell r="G685" t="str">
            <v>CESSA</v>
          </cell>
          <cell r="H685">
            <v>26260.453519230898</v>
          </cell>
          <cell r="J685">
            <v>26260.453519230898</v>
          </cell>
          <cell r="K685">
            <v>1</v>
          </cell>
          <cell r="L685">
            <v>26509.633525043122</v>
          </cell>
          <cell r="M685">
            <v>0</v>
          </cell>
          <cell r="N685">
            <v>26509.633525043122</v>
          </cell>
        </row>
        <row r="686">
          <cell r="A686" t="str">
            <v>Dic2-r</v>
          </cell>
          <cell r="B686" t="str">
            <v>01-Dic-2002</v>
          </cell>
          <cell r="C686">
            <v>5</v>
          </cell>
          <cell r="D686" t="str">
            <v>Generadores y Trans.</v>
          </cell>
          <cell r="E686" t="str">
            <v>CECBB</v>
          </cell>
          <cell r="F686">
            <v>1</v>
          </cell>
          <cell r="G686" t="str">
            <v>CRE</v>
          </cell>
          <cell r="H686">
            <v>427855.45622332842</v>
          </cell>
          <cell r="J686">
            <v>427855.45622332842</v>
          </cell>
          <cell r="K686">
            <v>1</v>
          </cell>
          <cell r="L686">
            <v>431915.28805336315</v>
          </cell>
          <cell r="M686">
            <v>0</v>
          </cell>
          <cell r="N686">
            <v>431915.28805336315</v>
          </cell>
        </row>
        <row r="687">
          <cell r="A687" t="str">
            <v>Dic2-r</v>
          </cell>
          <cell r="B687" t="str">
            <v>01-Dic-2002</v>
          </cell>
          <cell r="C687">
            <v>5</v>
          </cell>
          <cell r="D687" t="str">
            <v>Generadores y Trans.</v>
          </cell>
          <cell r="E687" t="str">
            <v>CECBB</v>
          </cell>
          <cell r="F687">
            <v>2</v>
          </cell>
          <cell r="G687" t="str">
            <v>ELECTROPAZ</v>
          </cell>
          <cell r="H687">
            <v>9468.500593084842</v>
          </cell>
          <cell r="J687">
            <v>9468.500593084842</v>
          </cell>
          <cell r="K687">
            <v>1</v>
          </cell>
          <cell r="L687">
            <v>9558.3452346136</v>
          </cell>
          <cell r="M687">
            <v>0</v>
          </cell>
          <cell r="N687">
            <v>9558.3452346136</v>
          </cell>
        </row>
        <row r="688">
          <cell r="A688" t="str">
            <v>Dic2-r</v>
          </cell>
          <cell r="B688" t="str">
            <v>01-Dic-2002</v>
          </cell>
          <cell r="C688">
            <v>5</v>
          </cell>
          <cell r="D688" t="str">
            <v>Generadores y Trans.</v>
          </cell>
          <cell r="E688" t="str">
            <v>CECBB</v>
          </cell>
          <cell r="F688">
            <v>3</v>
          </cell>
          <cell r="G688" t="str">
            <v>ELFEC</v>
          </cell>
          <cell r="H688">
            <v>231317.62960604057</v>
          </cell>
          <cell r="J688">
            <v>231317.62960604057</v>
          </cell>
          <cell r="K688">
            <v>1</v>
          </cell>
          <cell r="L688">
            <v>233512.55469549086</v>
          </cell>
          <cell r="M688">
            <v>0</v>
          </cell>
          <cell r="N688">
            <v>233512.55469549086</v>
          </cell>
        </row>
        <row r="689">
          <cell r="A689" t="str">
            <v>Dic2-r</v>
          </cell>
          <cell r="B689" t="str">
            <v>01-Dic-2002</v>
          </cell>
          <cell r="C689">
            <v>5</v>
          </cell>
          <cell r="D689" t="str">
            <v>Generadores y Trans.</v>
          </cell>
          <cell r="E689" t="str">
            <v>CECBB</v>
          </cell>
          <cell r="F689">
            <v>4</v>
          </cell>
          <cell r="G689" t="str">
            <v>ELFEO</v>
          </cell>
          <cell r="H689">
            <v>53941.919097259088</v>
          </cell>
          <cell r="J689">
            <v>53941.919097259088</v>
          </cell>
          <cell r="K689">
            <v>1</v>
          </cell>
          <cell r="L689">
            <v>54453.762798067008</v>
          </cell>
          <cell r="M689">
            <v>0</v>
          </cell>
          <cell r="N689">
            <v>54453.762798067008</v>
          </cell>
        </row>
        <row r="690">
          <cell r="A690" t="str">
            <v>Dic2-r</v>
          </cell>
          <cell r="B690" t="str">
            <v>01-Dic-2002</v>
          </cell>
          <cell r="C690">
            <v>5</v>
          </cell>
          <cell r="D690" t="str">
            <v>Generadores y Trans.</v>
          </cell>
          <cell r="E690" t="str">
            <v>CECBB</v>
          </cell>
          <cell r="F690">
            <v>5</v>
          </cell>
          <cell r="G690" t="str">
            <v>SEPSA</v>
          </cell>
          <cell r="H690">
            <v>29469.344108957055</v>
          </cell>
          <cell r="J690">
            <v>29469.344108957055</v>
          </cell>
          <cell r="K690">
            <v>1</v>
          </cell>
          <cell r="L690">
            <v>29748.972613124923</v>
          </cell>
          <cell r="M690">
            <v>0</v>
          </cell>
          <cell r="N690">
            <v>29748.972613124923</v>
          </cell>
        </row>
        <row r="691">
          <cell r="A691" t="str">
            <v>Dic2-r</v>
          </cell>
          <cell r="B691" t="str">
            <v>01-Dic-2002</v>
          </cell>
          <cell r="C691">
            <v>5</v>
          </cell>
          <cell r="D691" t="str">
            <v>Generadores y Trans.</v>
          </cell>
          <cell r="E691" t="str">
            <v>CECBB</v>
          </cell>
          <cell r="F691">
            <v>6</v>
          </cell>
          <cell r="G691" t="str">
            <v>CESSA</v>
          </cell>
          <cell r="H691">
            <v>44026.082514405251</v>
          </cell>
          <cell r="J691">
            <v>44026.082514405251</v>
          </cell>
          <cell r="K691">
            <v>1</v>
          </cell>
          <cell r="L691">
            <v>44443.836895105313</v>
          </cell>
          <cell r="M691">
            <v>0</v>
          </cell>
          <cell r="N691">
            <v>44443.836895105313</v>
          </cell>
        </row>
        <row r="692">
          <cell r="A692" t="str">
            <v>Dic2-r</v>
          </cell>
          <cell r="B692" t="str">
            <v>01-Dic-2002</v>
          </cell>
          <cell r="C692">
            <v>6</v>
          </cell>
          <cell r="D692" t="str">
            <v>Generadores y Trans.</v>
          </cell>
          <cell r="E692" t="str">
            <v>RÍO ELÉCTRICO</v>
          </cell>
          <cell r="F692">
            <v>1</v>
          </cell>
          <cell r="G692" t="str">
            <v>CRE</v>
          </cell>
          <cell r="H692">
            <v>927.18299928028136</v>
          </cell>
          <cell r="J692">
            <v>927.18299928028136</v>
          </cell>
          <cell r="K692">
            <v>1</v>
          </cell>
          <cell r="L692">
            <v>935.98084677291763</v>
          </cell>
          <cell r="M692">
            <v>0</v>
          </cell>
          <cell r="N692">
            <v>935.98084677291763</v>
          </cell>
        </row>
        <row r="693">
          <cell r="A693" t="str">
            <v>Dic2-r</v>
          </cell>
          <cell r="B693" t="str">
            <v>01-Dic-2002</v>
          </cell>
          <cell r="C693">
            <v>6</v>
          </cell>
          <cell r="D693" t="str">
            <v>Generadores y Trans.</v>
          </cell>
          <cell r="E693" t="str">
            <v>RÍO ELÉCTRICO</v>
          </cell>
          <cell r="F693">
            <v>2</v>
          </cell>
          <cell r="G693" t="str">
            <v>ELECTROPAZ</v>
          </cell>
          <cell r="H693">
            <v>-2875.137790217309</v>
          </cell>
          <cell r="J693">
            <v>-2875.137790217309</v>
          </cell>
          <cell r="K693">
            <v>1</v>
          </cell>
          <cell r="L693">
            <v>-2902.4193773670759</v>
          </cell>
          <cell r="M693">
            <v>0</v>
          </cell>
          <cell r="N693">
            <v>-2902.4193773670759</v>
          </cell>
        </row>
        <row r="694">
          <cell r="A694" t="str">
            <v>Dic2-r</v>
          </cell>
          <cell r="B694" t="str">
            <v>01-Dic-2002</v>
          </cell>
          <cell r="C694">
            <v>6</v>
          </cell>
          <cell r="D694" t="str">
            <v>Generadores y Trans.</v>
          </cell>
          <cell r="E694" t="str">
            <v>RÍO ELÉCTRICO</v>
          </cell>
          <cell r="F694">
            <v>3</v>
          </cell>
          <cell r="G694" t="str">
            <v>ELFEC</v>
          </cell>
          <cell r="H694">
            <v>1049.3360005322845</v>
          </cell>
          <cell r="J694">
            <v>1049.3360005322845</v>
          </cell>
          <cell r="K694">
            <v>1</v>
          </cell>
          <cell r="L694">
            <v>1059.292932560139</v>
          </cell>
          <cell r="M694">
            <v>0</v>
          </cell>
          <cell r="N694">
            <v>1059.292932560139</v>
          </cell>
        </row>
        <row r="695">
          <cell r="A695" t="str">
            <v>Dic2-r</v>
          </cell>
          <cell r="B695" t="str">
            <v>01-Dic-2002</v>
          </cell>
          <cell r="C695">
            <v>6</v>
          </cell>
          <cell r="D695" t="str">
            <v>Generadores y Trans.</v>
          </cell>
          <cell r="E695" t="str">
            <v>RÍO ELÉCTRICO</v>
          </cell>
          <cell r="F695">
            <v>4</v>
          </cell>
          <cell r="G695" t="str">
            <v>ELFEO</v>
          </cell>
          <cell r="H695">
            <v>695.34392024022532</v>
          </cell>
          <cell r="J695">
            <v>695.34392024022532</v>
          </cell>
          <cell r="K695">
            <v>1</v>
          </cell>
          <cell r="L695">
            <v>701.94189471770608</v>
          </cell>
          <cell r="M695">
            <v>0</v>
          </cell>
          <cell r="N695">
            <v>701.94189471770608</v>
          </cell>
        </row>
        <row r="696">
          <cell r="A696" t="str">
            <v>Dic2-r</v>
          </cell>
          <cell r="B696" t="str">
            <v>01-Dic-2002</v>
          </cell>
          <cell r="C696">
            <v>6</v>
          </cell>
          <cell r="D696" t="str">
            <v>Generadores y Trans.</v>
          </cell>
          <cell r="E696" t="str">
            <v>RÍO ELÉCTRICO</v>
          </cell>
          <cell r="F696">
            <v>5</v>
          </cell>
          <cell r="G696" t="str">
            <v>SEPSA</v>
          </cell>
          <cell r="H696">
            <v>-246.00072663043395</v>
          </cell>
          <cell r="J696">
            <v>-246.00072663043395</v>
          </cell>
          <cell r="K696">
            <v>1</v>
          </cell>
          <cell r="L696">
            <v>-248.3349765871871</v>
          </cell>
          <cell r="M696">
            <v>0</v>
          </cell>
          <cell r="N696">
            <v>-248.3349765871871</v>
          </cell>
        </row>
        <row r="697">
          <cell r="A697" t="str">
            <v>Dic2-r</v>
          </cell>
          <cell r="B697" t="str">
            <v>01-Dic-2002</v>
          </cell>
          <cell r="C697">
            <v>6</v>
          </cell>
          <cell r="D697" t="str">
            <v>Generadores y Trans.</v>
          </cell>
          <cell r="E697" t="str">
            <v>RÍO ELÉCTRICO</v>
          </cell>
          <cell r="F697">
            <v>6</v>
          </cell>
          <cell r="G697" t="str">
            <v>CESSA</v>
          </cell>
          <cell r="H697">
            <v>-386.23832371556205</v>
          </cell>
          <cell r="J697">
            <v>-386.23832371556205</v>
          </cell>
          <cell r="K697">
            <v>1</v>
          </cell>
          <cell r="L697">
            <v>-389.90325919269947</v>
          </cell>
          <cell r="M697">
            <v>0</v>
          </cell>
          <cell r="N697">
            <v>-389.90325919269947</v>
          </cell>
        </row>
        <row r="698">
          <cell r="A698" t="str">
            <v>Dic2-r</v>
          </cell>
          <cell r="B698" t="str">
            <v>01-Dic-2002</v>
          </cell>
          <cell r="C698">
            <v>7</v>
          </cell>
          <cell r="D698" t="str">
            <v>Generadores y Trans.</v>
          </cell>
          <cell r="E698" t="str">
            <v>HIDROBOL</v>
          </cell>
          <cell r="F698">
            <v>1</v>
          </cell>
          <cell r="G698" t="str">
            <v>CRE</v>
          </cell>
          <cell r="H698">
            <v>7091.351771449531</v>
          </cell>
          <cell r="J698">
            <v>7091.351771449531</v>
          </cell>
          <cell r="K698">
            <v>1</v>
          </cell>
          <cell r="L698">
            <v>7158.6401400351042</v>
          </cell>
          <cell r="M698">
            <v>0</v>
          </cell>
          <cell r="N698">
            <v>7158.6401400351042</v>
          </cell>
        </row>
        <row r="699">
          <cell r="A699" t="str">
            <v>Dic2-r</v>
          </cell>
          <cell r="B699" t="str">
            <v>01-Dic-2002</v>
          </cell>
          <cell r="C699">
            <v>7</v>
          </cell>
          <cell r="D699" t="str">
            <v>Generadores y Trans.</v>
          </cell>
          <cell r="E699" t="str">
            <v>HIDROBOL</v>
          </cell>
          <cell r="F699">
            <v>2</v>
          </cell>
          <cell r="G699" t="str">
            <v>ELECTROPAZ</v>
          </cell>
          <cell r="H699">
            <v>239.96847346609866</v>
          </cell>
          <cell r="J699">
            <v>239.96847346609866</v>
          </cell>
          <cell r="K699">
            <v>1</v>
          </cell>
          <cell r="L699">
            <v>242.24548462164645</v>
          </cell>
          <cell r="M699">
            <v>0</v>
          </cell>
          <cell r="N699">
            <v>242.24548462164645</v>
          </cell>
        </row>
        <row r="700">
          <cell r="A700" t="str">
            <v>Dic2-r</v>
          </cell>
          <cell r="B700" t="str">
            <v>01-Dic-2002</v>
          </cell>
          <cell r="C700">
            <v>7</v>
          </cell>
          <cell r="D700" t="str">
            <v>Generadores y Trans.</v>
          </cell>
          <cell r="E700" t="str">
            <v>HIDROBOL</v>
          </cell>
          <cell r="F700">
            <v>3</v>
          </cell>
          <cell r="G700" t="str">
            <v>ELFEC</v>
          </cell>
          <cell r="H700">
            <v>3819.757192168443</v>
          </cell>
          <cell r="J700">
            <v>3819.757192168443</v>
          </cell>
          <cell r="K700">
            <v>1</v>
          </cell>
          <cell r="L700">
            <v>3856.0020772253138</v>
          </cell>
          <cell r="M700">
            <v>0</v>
          </cell>
          <cell r="N700">
            <v>3856.0020772253138</v>
          </cell>
        </row>
        <row r="701">
          <cell r="A701" t="str">
            <v>Dic2-r</v>
          </cell>
          <cell r="B701" t="str">
            <v>01-Dic-2002</v>
          </cell>
          <cell r="C701">
            <v>7</v>
          </cell>
          <cell r="D701" t="str">
            <v>Generadores y Trans.</v>
          </cell>
          <cell r="E701" t="str">
            <v>HIDROBOL</v>
          </cell>
          <cell r="F701">
            <v>4</v>
          </cell>
          <cell r="G701" t="str">
            <v>ELFEO</v>
          </cell>
          <cell r="H701">
            <v>883.38289705099896</v>
          </cell>
          <cell r="J701">
            <v>883.38289705099896</v>
          </cell>
          <cell r="K701">
            <v>1</v>
          </cell>
          <cell r="L701">
            <v>891.76513444306795</v>
          </cell>
          <cell r="M701">
            <v>0</v>
          </cell>
          <cell r="N701">
            <v>891.76513444306795</v>
          </cell>
        </row>
        <row r="702">
          <cell r="A702" t="str">
            <v>Dic2-r</v>
          </cell>
          <cell r="B702" t="str">
            <v>01-Dic-2002</v>
          </cell>
          <cell r="C702">
            <v>7</v>
          </cell>
          <cell r="D702" t="str">
            <v>Generadores y Trans.</v>
          </cell>
          <cell r="E702" t="str">
            <v>HIDROBOL</v>
          </cell>
          <cell r="F702">
            <v>5</v>
          </cell>
          <cell r="G702" t="str">
            <v>SEPSA</v>
          </cell>
          <cell r="H702">
            <v>498.16575002418398</v>
          </cell>
          <cell r="J702">
            <v>498.16575002418398</v>
          </cell>
          <cell r="K702">
            <v>1</v>
          </cell>
          <cell r="L702">
            <v>502.89274167326471</v>
          </cell>
          <cell r="M702">
            <v>0</v>
          </cell>
          <cell r="N702">
            <v>502.89274167326471</v>
          </cell>
        </row>
        <row r="703">
          <cell r="A703" t="str">
            <v>Dic2-r</v>
          </cell>
          <cell r="B703" t="str">
            <v>01-Dic-2002</v>
          </cell>
          <cell r="C703">
            <v>7</v>
          </cell>
          <cell r="D703" t="str">
            <v>Generadores y Trans.</v>
          </cell>
          <cell r="E703" t="str">
            <v>HIDROBOL</v>
          </cell>
          <cell r="F703">
            <v>6</v>
          </cell>
          <cell r="G703" t="str">
            <v>CESSA</v>
          </cell>
          <cell r="H703">
            <v>744.05425020184487</v>
          </cell>
          <cell r="J703">
            <v>744.05425020184487</v>
          </cell>
          <cell r="K703">
            <v>1</v>
          </cell>
          <cell r="L703">
            <v>751.11442691410662</v>
          </cell>
          <cell r="M703">
            <v>0</v>
          </cell>
          <cell r="N703">
            <v>751.11442691410662</v>
          </cell>
        </row>
        <row r="704">
          <cell r="A704" t="str">
            <v>Dic2-r</v>
          </cell>
          <cell r="B704" t="str">
            <v>01-Dic-2002</v>
          </cell>
          <cell r="C704">
            <v>8</v>
          </cell>
          <cell r="D704" t="str">
            <v>Generadores y Trans.</v>
          </cell>
          <cell r="E704" t="str">
            <v>SYNERGIA</v>
          </cell>
          <cell r="F704">
            <v>1</v>
          </cell>
          <cell r="G704" t="str">
            <v>CRE</v>
          </cell>
          <cell r="H704">
            <v>6649.9951945302082</v>
          </cell>
          <cell r="J704">
            <v>6649.9951945302082</v>
          </cell>
          <cell r="K704">
            <v>1</v>
          </cell>
          <cell r="L704">
            <v>6713.0956219470772</v>
          </cell>
          <cell r="M704">
            <v>0</v>
          </cell>
          <cell r="N704">
            <v>6713.0956219470772</v>
          </cell>
        </row>
        <row r="705">
          <cell r="A705" t="str">
            <v>Dic2-r</v>
          </cell>
          <cell r="B705" t="str">
            <v>01-Dic-2002</v>
          </cell>
          <cell r="C705">
            <v>8</v>
          </cell>
          <cell r="D705" t="str">
            <v>Generadores y Trans.</v>
          </cell>
          <cell r="E705" t="str">
            <v>SYNERGIA</v>
          </cell>
          <cell r="F705">
            <v>2</v>
          </cell>
          <cell r="G705" t="str">
            <v>ELECTROPAZ</v>
          </cell>
          <cell r="H705">
            <v>-1472.168778001552</v>
          </cell>
          <cell r="J705">
            <v>-1472.168778001552</v>
          </cell>
          <cell r="K705">
            <v>1</v>
          </cell>
          <cell r="L705">
            <v>-1486.137882700767</v>
          </cell>
          <cell r="M705">
            <v>0</v>
          </cell>
          <cell r="N705">
            <v>-1486.137882700767</v>
          </cell>
        </row>
        <row r="706">
          <cell r="A706" t="str">
            <v>Dic2-r</v>
          </cell>
          <cell r="B706" t="str">
            <v>01-Dic-2002</v>
          </cell>
          <cell r="C706">
            <v>8</v>
          </cell>
          <cell r="D706" t="str">
            <v>Generadores y Trans.</v>
          </cell>
          <cell r="E706" t="str">
            <v>SYNERGIA</v>
          </cell>
          <cell r="F706">
            <v>3</v>
          </cell>
          <cell r="G706" t="str">
            <v>ELFEC</v>
          </cell>
          <cell r="H706">
            <v>3918.6174624654468</v>
          </cell>
          <cell r="J706">
            <v>3918.6174624654468</v>
          </cell>
          <cell r="K706">
            <v>1</v>
          </cell>
          <cell r="L706">
            <v>3955.8004121566228</v>
          </cell>
          <cell r="M706">
            <v>0</v>
          </cell>
          <cell r="N706">
            <v>3955.8004121566228</v>
          </cell>
        </row>
        <row r="707">
          <cell r="A707" t="str">
            <v>Dic2-r</v>
          </cell>
          <cell r="B707" t="str">
            <v>01-Dic-2002</v>
          </cell>
          <cell r="C707">
            <v>8</v>
          </cell>
          <cell r="D707" t="str">
            <v>Generadores y Trans.</v>
          </cell>
          <cell r="E707" t="str">
            <v>SYNERGIA</v>
          </cell>
          <cell r="F707">
            <v>4</v>
          </cell>
          <cell r="G707" t="str">
            <v>ELFEO</v>
          </cell>
          <cell r="H707">
            <v>1169.7735353243304</v>
          </cell>
          <cell r="J707">
            <v>1169.7735353243304</v>
          </cell>
          <cell r="K707">
            <v>1</v>
          </cell>
          <cell r="L707">
            <v>1180.8732741813781</v>
          </cell>
          <cell r="M707">
            <v>0</v>
          </cell>
          <cell r="N707">
            <v>1180.8732741813781</v>
          </cell>
        </row>
        <row r="708">
          <cell r="A708" t="str">
            <v>Dic2-r</v>
          </cell>
          <cell r="B708" t="str">
            <v>01-Dic-2002</v>
          </cell>
          <cell r="C708">
            <v>8</v>
          </cell>
          <cell r="D708" t="str">
            <v>Generadores y Trans.</v>
          </cell>
          <cell r="E708" t="str">
            <v>SYNERGIA</v>
          </cell>
          <cell r="F708">
            <v>5</v>
          </cell>
          <cell r="G708" t="str">
            <v>SEPSA</v>
          </cell>
          <cell r="H708">
            <v>285.81480644294061</v>
          </cell>
          <cell r="J708">
            <v>285.81480644294061</v>
          </cell>
          <cell r="K708">
            <v>1</v>
          </cell>
          <cell r="L708">
            <v>288.52684395891561</v>
          </cell>
          <cell r="M708">
            <v>0</v>
          </cell>
          <cell r="N708">
            <v>288.52684395891561</v>
          </cell>
        </row>
        <row r="709">
          <cell r="A709" t="str">
            <v>Dic2-r</v>
          </cell>
          <cell r="B709" t="str">
            <v>01-Dic-2002</v>
          </cell>
          <cell r="C709">
            <v>8</v>
          </cell>
          <cell r="D709" t="str">
            <v>Generadores y Trans.</v>
          </cell>
          <cell r="E709" t="str">
            <v>SYNERGIA</v>
          </cell>
          <cell r="F709">
            <v>6</v>
          </cell>
          <cell r="G709" t="str">
            <v>CESSA</v>
          </cell>
          <cell r="H709">
            <v>416.47741906594024</v>
          </cell>
          <cell r="J709">
            <v>416.47741906594024</v>
          </cell>
          <cell r="K709">
            <v>1</v>
          </cell>
          <cell r="L709">
            <v>420.42928705738649</v>
          </cell>
          <cell r="M709">
            <v>0</v>
          </cell>
          <cell r="N709">
            <v>420.42928705738649</v>
          </cell>
        </row>
        <row r="710">
          <cell r="A710" t="str">
            <v>Dic2-r</v>
          </cell>
          <cell r="B710" t="str">
            <v>01-Dic-2002</v>
          </cell>
          <cell r="C710">
            <v>9</v>
          </cell>
          <cell r="D710" t="str">
            <v>Generadores y Trans.</v>
          </cell>
          <cell r="E710" t="str">
            <v>INGRESO TARIFARIO</v>
          </cell>
          <cell r="F710">
            <v>1</v>
          </cell>
          <cell r="G710" t="str">
            <v>CRE</v>
          </cell>
          <cell r="H710">
            <v>27922.155199332537</v>
          </cell>
          <cell r="J710">
            <v>27922.155199332537</v>
          </cell>
          <cell r="K710">
            <v>1</v>
          </cell>
          <cell r="L710">
            <v>28187.102748306294</v>
          </cell>
          <cell r="M710">
            <v>0</v>
          </cell>
          <cell r="N710">
            <v>28187.102748306294</v>
          </cell>
        </row>
        <row r="711">
          <cell r="A711" t="str">
            <v>Dic2-r</v>
          </cell>
          <cell r="B711" t="str">
            <v>01-Dic-2002</v>
          </cell>
          <cell r="C711">
            <v>9</v>
          </cell>
          <cell r="D711" t="str">
            <v>Generadores y Trans.</v>
          </cell>
          <cell r="E711" t="str">
            <v>INGRESO TARIFARIO</v>
          </cell>
          <cell r="F711">
            <v>2</v>
          </cell>
          <cell r="G711" t="str">
            <v>ELECTROPAZ</v>
          </cell>
          <cell r="H711">
            <v>737.20283388402322</v>
          </cell>
          <cell r="J711">
            <v>737.20283388402322</v>
          </cell>
          <cell r="K711">
            <v>1</v>
          </cell>
          <cell r="L711">
            <v>744.19799892553658</v>
          </cell>
          <cell r="M711">
            <v>0</v>
          </cell>
          <cell r="N711">
            <v>744.19799892553658</v>
          </cell>
        </row>
        <row r="712">
          <cell r="A712" t="str">
            <v>Dic2-r</v>
          </cell>
          <cell r="B712" t="str">
            <v>01-Dic-2002</v>
          </cell>
          <cell r="C712">
            <v>9</v>
          </cell>
          <cell r="D712" t="str">
            <v>Generadores y Trans.</v>
          </cell>
          <cell r="E712" t="str">
            <v>INGRESO TARIFARIO</v>
          </cell>
          <cell r="F712">
            <v>3</v>
          </cell>
          <cell r="G712" t="str">
            <v>ELFEC</v>
          </cell>
          <cell r="H712">
            <v>15151.171215090157</v>
          </cell>
          <cell r="J712">
            <v>15151.171215090157</v>
          </cell>
          <cell r="K712">
            <v>1</v>
          </cell>
          <cell r="L712">
            <v>15294.937541466563</v>
          </cell>
          <cell r="M712">
            <v>0</v>
          </cell>
          <cell r="N712">
            <v>15294.937541466563</v>
          </cell>
        </row>
        <row r="713">
          <cell r="A713" t="str">
            <v>Dic2-r</v>
          </cell>
          <cell r="B713" t="str">
            <v>01-Dic-2002</v>
          </cell>
          <cell r="C713">
            <v>9</v>
          </cell>
          <cell r="D713" t="str">
            <v>Generadores y Trans.</v>
          </cell>
          <cell r="E713" t="str">
            <v>INGRESO TARIFARIO</v>
          </cell>
          <cell r="F713">
            <v>4</v>
          </cell>
          <cell r="G713" t="str">
            <v>ELFEO</v>
          </cell>
          <cell r="H713">
            <v>3493.7525253852832</v>
          </cell>
          <cell r="J713">
            <v>3493.7525253852832</v>
          </cell>
          <cell r="K713">
            <v>1</v>
          </cell>
          <cell r="L713">
            <v>3526.9040196633409</v>
          </cell>
          <cell r="M713">
            <v>0</v>
          </cell>
          <cell r="N713">
            <v>3526.9040196633409</v>
          </cell>
        </row>
        <row r="714">
          <cell r="A714" t="str">
            <v>Dic2-r</v>
          </cell>
          <cell r="B714" t="str">
            <v>01-Dic-2002</v>
          </cell>
          <cell r="C714">
            <v>9</v>
          </cell>
          <cell r="D714" t="str">
            <v>Generadores y Trans.</v>
          </cell>
          <cell r="E714" t="str">
            <v>INGRESO TARIFARIO</v>
          </cell>
          <cell r="F714">
            <v>5</v>
          </cell>
          <cell r="G714" t="str">
            <v>SEPSA</v>
          </cell>
          <cell r="H714">
            <v>1948.0353940480391</v>
          </cell>
          <cell r="J714">
            <v>1948.0353940480391</v>
          </cell>
          <cell r="K714">
            <v>1</v>
          </cell>
          <cell r="L714">
            <v>1966.5198985313998</v>
          </cell>
          <cell r="M714">
            <v>0</v>
          </cell>
          <cell r="N714">
            <v>1966.5198985313998</v>
          </cell>
        </row>
        <row r="715">
          <cell r="A715" t="str">
            <v>Dic2-r</v>
          </cell>
          <cell r="B715" t="str">
            <v>01-Dic-2002</v>
          </cell>
          <cell r="C715">
            <v>9</v>
          </cell>
          <cell r="D715" t="str">
            <v>Generadores y Trans.</v>
          </cell>
          <cell r="E715" t="str">
            <v>INGRESO TARIFARIO</v>
          </cell>
          <cell r="F715">
            <v>6</v>
          </cell>
          <cell r="G715" t="str">
            <v>CESSA</v>
          </cell>
          <cell r="H715">
            <v>2935.0304586529733</v>
          </cell>
          <cell r="J715">
            <v>2935.0304586529733</v>
          </cell>
          <cell r="K715">
            <v>1</v>
          </cell>
          <cell r="L715">
            <v>2962.8803549318254</v>
          </cell>
          <cell r="M715">
            <v>0</v>
          </cell>
          <cell r="N715">
            <v>2962.8803549318254</v>
          </cell>
        </row>
        <row r="716">
          <cell r="A716" t="str">
            <v>Dic2-r</v>
          </cell>
          <cell r="B716" t="str">
            <v>01-Dic-2002</v>
          </cell>
          <cell r="C716">
            <v>10</v>
          </cell>
          <cell r="D716" t="str">
            <v>Distribuidores</v>
          </cell>
          <cell r="E716" t="str">
            <v>CRE</v>
          </cell>
          <cell r="F716">
            <v>1</v>
          </cell>
          <cell r="G716" t="str">
            <v>CRE</v>
          </cell>
          <cell r="H716">
            <v>239553.78430871738</v>
          </cell>
          <cell r="I716">
            <v>0</v>
          </cell>
          <cell r="J716">
            <v>239553.78430871738</v>
          </cell>
          <cell r="K716">
            <v>1</v>
          </cell>
          <cell r="L716">
            <v>241826.86056471858</v>
          </cell>
          <cell r="M716">
            <v>0</v>
          </cell>
          <cell r="N716">
            <v>241826.86056471858</v>
          </cell>
        </row>
        <row r="717">
          <cell r="A717" t="str">
            <v>Dic2-r</v>
          </cell>
          <cell r="B717" t="str">
            <v>01-Dic-2002</v>
          </cell>
          <cell r="C717">
            <v>11</v>
          </cell>
          <cell r="D717" t="str">
            <v>Distribuidores</v>
          </cell>
          <cell r="E717" t="str">
            <v>ELECTROPAZ</v>
          </cell>
          <cell r="F717">
            <v>2</v>
          </cell>
          <cell r="G717" t="str">
            <v>ELECTROPAZ</v>
          </cell>
          <cell r="H717">
            <v>5142.0784678700902</v>
          </cell>
          <cell r="I717">
            <v>0</v>
          </cell>
          <cell r="J717">
            <v>5142.0784678700902</v>
          </cell>
          <cell r="K717">
            <v>1</v>
          </cell>
          <cell r="L717">
            <v>5190.8705857050873</v>
          </cell>
          <cell r="M717">
            <v>0</v>
          </cell>
          <cell r="N717">
            <v>5190.8705857050873</v>
          </cell>
        </row>
        <row r="718">
          <cell r="A718" t="str">
            <v>Dic2-r</v>
          </cell>
          <cell r="B718" t="str">
            <v>01-Dic-2002</v>
          </cell>
          <cell r="C718">
            <v>12</v>
          </cell>
          <cell r="D718" t="str">
            <v>Distribuidores</v>
          </cell>
          <cell r="E718" t="str">
            <v>ELFEC</v>
          </cell>
          <cell r="F718">
            <v>3</v>
          </cell>
          <cell r="G718" t="str">
            <v>ELFEC</v>
          </cell>
          <cell r="H718">
            <v>282042.60045945831</v>
          </cell>
          <cell r="I718">
            <v>0</v>
          </cell>
          <cell r="J718">
            <v>282042.60045945831</v>
          </cell>
          <cell r="K718">
            <v>1</v>
          </cell>
          <cell r="L718">
            <v>284718.84429394943</v>
          </cell>
          <cell r="M718">
            <v>0</v>
          </cell>
          <cell r="N718">
            <v>284718.84429394943</v>
          </cell>
        </row>
        <row r="719">
          <cell r="A719" t="str">
            <v>Dic2-r</v>
          </cell>
          <cell r="B719" t="str">
            <v>01-Dic-2002</v>
          </cell>
          <cell r="C719">
            <v>13</v>
          </cell>
          <cell r="D719" t="str">
            <v>Distribuidores</v>
          </cell>
          <cell r="E719" t="str">
            <v>ELFEO</v>
          </cell>
          <cell r="F719">
            <v>4</v>
          </cell>
          <cell r="G719" t="str">
            <v>ELFEO</v>
          </cell>
          <cell r="H719">
            <v>67144.861989589932</v>
          </cell>
          <cell r="I719">
            <v>0</v>
          </cell>
          <cell r="J719">
            <v>67144.861989589932</v>
          </cell>
          <cell r="K719">
            <v>1</v>
          </cell>
          <cell r="L719">
            <v>67781.985681630307</v>
          </cell>
          <cell r="M719">
            <v>0</v>
          </cell>
          <cell r="N719">
            <v>67781.985681630307</v>
          </cell>
        </row>
        <row r="720">
          <cell r="A720" t="str">
            <v>Dic2-r</v>
          </cell>
          <cell r="B720" t="str">
            <v>01-Dic-2002</v>
          </cell>
          <cell r="C720">
            <v>14</v>
          </cell>
          <cell r="D720" t="str">
            <v>Distribuidores</v>
          </cell>
          <cell r="E720" t="str">
            <v>SEPSA</v>
          </cell>
          <cell r="F720">
            <v>5</v>
          </cell>
          <cell r="G720" t="str">
            <v>SEPSA</v>
          </cell>
          <cell r="H720">
            <v>35595.199816383894</v>
          </cell>
          <cell r="I720">
            <v>0</v>
          </cell>
          <cell r="J720">
            <v>35595.199816383894</v>
          </cell>
          <cell r="K720">
            <v>1</v>
          </cell>
          <cell r="L720">
            <v>35932.955296906672</v>
          </cell>
          <cell r="M720">
            <v>0</v>
          </cell>
          <cell r="N720">
            <v>35932.955296906672</v>
          </cell>
        </row>
        <row r="721">
          <cell r="A721" t="str">
            <v>Dic2-r</v>
          </cell>
          <cell r="B721" t="str">
            <v>01-Dic-2002</v>
          </cell>
          <cell r="C721">
            <v>15</v>
          </cell>
          <cell r="D721" t="str">
            <v>Distribuidores</v>
          </cell>
          <cell r="E721" t="str">
            <v>CESSA</v>
          </cell>
          <cell r="F721">
            <v>6</v>
          </cell>
          <cell r="G721" t="str">
            <v>CESSA</v>
          </cell>
          <cell r="H721">
            <v>38562.664410279271</v>
          </cell>
          <cell r="I721">
            <v>0</v>
          </cell>
          <cell r="J721">
            <v>38562.664410279271</v>
          </cell>
          <cell r="K721">
            <v>1</v>
          </cell>
          <cell r="L721">
            <v>38928.577547874229</v>
          </cell>
          <cell r="M721">
            <v>0</v>
          </cell>
          <cell r="N721">
            <v>38928.577547874229</v>
          </cell>
        </row>
        <row r="722">
          <cell r="A722" t="str">
            <v>Dic2</v>
          </cell>
          <cell r="B722" t="str">
            <v>01-Dic-2002</v>
          </cell>
          <cell r="C722">
            <v>1</v>
          </cell>
          <cell r="D722" t="str">
            <v>Generadores y Trans.</v>
          </cell>
          <cell r="E722" t="str">
            <v>CORANI</v>
          </cell>
          <cell r="F722">
            <v>1</v>
          </cell>
          <cell r="G722" t="str">
            <v>CRE</v>
          </cell>
          <cell r="H722">
            <v>-193579.62232459756</v>
          </cell>
          <cell r="I722">
            <v>-64590.017483292781</v>
          </cell>
          <cell r="J722">
            <v>-128989.60484130477</v>
          </cell>
          <cell r="K722">
            <v>1</v>
          </cell>
          <cell r="L722">
            <v>-195416.45927719044</v>
          </cell>
          <cell r="M722">
            <v>-65202.898784832847</v>
          </cell>
          <cell r="N722">
            <v>-130213.5604923576</v>
          </cell>
        </row>
        <row r="723">
          <cell r="A723" t="str">
            <v>Dic2</v>
          </cell>
          <cell r="B723" t="str">
            <v>01-Dic-2002</v>
          </cell>
          <cell r="C723">
            <v>1</v>
          </cell>
          <cell r="D723" t="str">
            <v>Generadores y Trans.</v>
          </cell>
          <cell r="E723" t="str">
            <v>CORANI</v>
          </cell>
          <cell r="F723">
            <v>2</v>
          </cell>
          <cell r="G723" t="str">
            <v>ELECTROPAZ</v>
          </cell>
          <cell r="H723">
            <v>6283.7388218099259</v>
          </cell>
          <cell r="I723">
            <v>6283.7388218099259</v>
          </cell>
          <cell r="J723">
            <v>0</v>
          </cell>
          <cell r="K723">
            <v>1</v>
          </cell>
          <cell r="L723">
            <v>6343.3639183450814</v>
          </cell>
          <cell r="M723">
            <v>6343.3639183450814</v>
          </cell>
          <cell r="N723">
            <v>0</v>
          </cell>
        </row>
        <row r="724">
          <cell r="A724" t="str">
            <v>Dic2</v>
          </cell>
          <cell r="B724" t="str">
            <v>01-Dic-2002</v>
          </cell>
          <cell r="C724">
            <v>1</v>
          </cell>
          <cell r="D724" t="str">
            <v>Generadores y Trans.</v>
          </cell>
          <cell r="E724" t="str">
            <v>CORANI</v>
          </cell>
          <cell r="F724">
            <v>3</v>
          </cell>
          <cell r="G724" t="str">
            <v>ELFEC</v>
          </cell>
          <cell r="H724">
            <v>-296383.66951916105</v>
          </cell>
          <cell r="I724">
            <v>-97982.734743679815</v>
          </cell>
          <cell r="J724">
            <v>-198400.93477548123</v>
          </cell>
          <cell r="K724">
            <v>1</v>
          </cell>
          <cell r="L724">
            <v>-299195.99278842023</v>
          </cell>
          <cell r="M724">
            <v>-98912.472624826769</v>
          </cell>
          <cell r="N724">
            <v>-200283.52016359349</v>
          </cell>
        </row>
        <row r="725">
          <cell r="A725" t="str">
            <v>Dic2</v>
          </cell>
          <cell r="B725" t="str">
            <v>01-Dic-2002</v>
          </cell>
          <cell r="C725">
            <v>1</v>
          </cell>
          <cell r="D725" t="str">
            <v>Generadores y Trans.</v>
          </cell>
          <cell r="E725" t="str">
            <v>CORANI</v>
          </cell>
          <cell r="F725">
            <v>4</v>
          </cell>
          <cell r="G725" t="str">
            <v>ELFEO</v>
          </cell>
          <cell r="H725">
            <v>-25187.630930763149</v>
          </cell>
          <cell r="I725">
            <v>-9999.8491111678413</v>
          </cell>
          <cell r="J725">
            <v>-15187.781819595308</v>
          </cell>
          <cell r="K725">
            <v>1</v>
          </cell>
          <cell r="L725">
            <v>-25426.63114517786</v>
          </cell>
          <cell r="M725">
            <v>-10094.735608760788</v>
          </cell>
          <cell r="N725">
            <v>-15331.895536417072</v>
          </cell>
        </row>
        <row r="726">
          <cell r="A726" t="str">
            <v>Dic2</v>
          </cell>
          <cell r="B726" t="str">
            <v>01-Dic-2002</v>
          </cell>
          <cell r="C726">
            <v>1</v>
          </cell>
          <cell r="D726" t="str">
            <v>Generadores y Trans.</v>
          </cell>
          <cell r="E726" t="str">
            <v>CORANI</v>
          </cell>
          <cell r="F726">
            <v>5</v>
          </cell>
          <cell r="G726" t="str">
            <v>SEPSA</v>
          </cell>
          <cell r="H726">
            <v>-10413.415337240855</v>
          </cell>
          <cell r="I726">
            <v>-10413.415337240855</v>
          </cell>
          <cell r="J726">
            <v>0</v>
          </cell>
          <cell r="K726">
            <v>1</v>
          </cell>
          <cell r="L726">
            <v>-10512.226079117745</v>
          </cell>
          <cell r="M726">
            <v>-10512.226079117745</v>
          </cell>
          <cell r="N726">
            <v>0</v>
          </cell>
        </row>
        <row r="727">
          <cell r="A727" t="str">
            <v>Dic2</v>
          </cell>
          <cell r="B727" t="str">
            <v>01-Dic-2002</v>
          </cell>
          <cell r="C727">
            <v>1</v>
          </cell>
          <cell r="D727" t="str">
            <v>Generadores y Trans.</v>
          </cell>
          <cell r="E727" t="str">
            <v>CORANI</v>
          </cell>
          <cell r="F727">
            <v>6</v>
          </cell>
          <cell r="G727" t="str">
            <v>CESSA</v>
          </cell>
          <cell r="H727">
            <v>5348.1972099775558</v>
          </cell>
          <cell r="I727">
            <v>-25073.228028780664</v>
          </cell>
          <cell r="J727">
            <v>30421.42523875822</v>
          </cell>
          <cell r="K727">
            <v>1</v>
          </cell>
          <cell r="L727">
            <v>5398.9451458763479</v>
          </cell>
          <cell r="M727">
            <v>-25311.142697747349</v>
          </cell>
          <cell r="N727">
            <v>30710.087843623696</v>
          </cell>
        </row>
        <row r="728">
          <cell r="A728" t="str">
            <v>Dic2</v>
          </cell>
          <cell r="B728" t="str">
            <v>01-Dic-2002</v>
          </cell>
          <cell r="C728">
            <v>2</v>
          </cell>
          <cell r="D728" t="str">
            <v>Generadores y Trans.</v>
          </cell>
          <cell r="E728" t="str">
            <v>GUARACACHI</v>
          </cell>
          <cell r="F728">
            <v>1</v>
          </cell>
          <cell r="G728" t="str">
            <v>CRE</v>
          </cell>
          <cell r="H728">
            <v>-289638.81305757089</v>
          </cell>
          <cell r="I728">
            <v>-96641.246504031078</v>
          </cell>
          <cell r="J728">
            <v>-192997.56655353983</v>
          </cell>
          <cell r="K728">
            <v>1</v>
          </cell>
          <cell r="L728">
            <v>-292387.13578049256</v>
          </cell>
          <cell r="M728">
            <v>-97558.255281047823</v>
          </cell>
          <cell r="N728">
            <v>-194828.88049944479</v>
          </cell>
        </row>
        <row r="729">
          <cell r="A729" t="str">
            <v>Dic2</v>
          </cell>
          <cell r="B729" t="str">
            <v>01-Dic-2002</v>
          </cell>
          <cell r="C729">
            <v>2</v>
          </cell>
          <cell r="D729" t="str">
            <v>Generadores y Trans.</v>
          </cell>
          <cell r="E729" t="str">
            <v>GUARACACHI</v>
          </cell>
          <cell r="F729">
            <v>2</v>
          </cell>
          <cell r="G729" t="str">
            <v>ELECTROPAZ</v>
          </cell>
          <cell r="H729">
            <v>9401.8917490239473</v>
          </cell>
          <cell r="I729">
            <v>9401.8917490239473</v>
          </cell>
          <cell r="J729">
            <v>0</v>
          </cell>
          <cell r="K729">
            <v>1</v>
          </cell>
          <cell r="L729">
            <v>9491.1043530238003</v>
          </cell>
          <cell r="M729">
            <v>9491.1043530238003</v>
          </cell>
          <cell r="N729">
            <v>0</v>
          </cell>
        </row>
        <row r="730">
          <cell r="A730" t="str">
            <v>Dic2</v>
          </cell>
          <cell r="B730" t="str">
            <v>01-Dic-2002</v>
          </cell>
          <cell r="C730">
            <v>2</v>
          </cell>
          <cell r="D730" t="str">
            <v>Generadores y Trans.</v>
          </cell>
          <cell r="E730" t="str">
            <v>GUARACACHI</v>
          </cell>
          <cell r="F730">
            <v>3</v>
          </cell>
          <cell r="G730" t="str">
            <v>ELFEC</v>
          </cell>
          <cell r="H730">
            <v>-443456.87432550173</v>
          </cell>
          <cell r="I730">
            <v>-146604.28949337878</v>
          </cell>
          <cell r="J730">
            <v>-296852.58483212296</v>
          </cell>
          <cell r="K730">
            <v>1</v>
          </cell>
          <cell r="L730">
            <v>-447664.74478139385</v>
          </cell>
          <cell r="M730">
            <v>-147995.38723970312</v>
          </cell>
          <cell r="N730">
            <v>-299669.3575416907</v>
          </cell>
        </row>
        <row r="731">
          <cell r="A731" t="str">
            <v>Dic2</v>
          </cell>
          <cell r="B731" t="str">
            <v>01-Dic-2002</v>
          </cell>
          <cell r="C731">
            <v>2</v>
          </cell>
          <cell r="D731" t="str">
            <v>Generadores y Trans.</v>
          </cell>
          <cell r="E731" t="str">
            <v>GUARACACHI</v>
          </cell>
          <cell r="F731">
            <v>4</v>
          </cell>
          <cell r="G731" t="str">
            <v>ELFEO</v>
          </cell>
          <cell r="H731">
            <v>-37686.381649642281</v>
          </cell>
          <cell r="I731">
            <v>-14962.0316050458</v>
          </cell>
          <cell r="J731">
            <v>-22724.350044596482</v>
          </cell>
          <cell r="K731">
            <v>1</v>
          </cell>
          <cell r="L731">
            <v>-38043.979921569407</v>
          </cell>
          <cell r="M731">
            <v>-15104.003224826767</v>
          </cell>
          <cell r="N731">
            <v>-22939.97669674264</v>
          </cell>
        </row>
        <row r="732">
          <cell r="A732" t="str">
            <v>Dic2</v>
          </cell>
          <cell r="B732" t="str">
            <v>01-Dic-2002</v>
          </cell>
          <cell r="C732">
            <v>2</v>
          </cell>
          <cell r="D732" t="str">
            <v>Generadores y Trans.</v>
          </cell>
          <cell r="E732" t="str">
            <v>GUARACACHI</v>
          </cell>
          <cell r="F732">
            <v>5</v>
          </cell>
          <cell r="G732" t="str">
            <v>SEPSA</v>
          </cell>
          <cell r="H732">
            <v>-15580.82003640057</v>
          </cell>
          <cell r="I732">
            <v>-15580.82003640057</v>
          </cell>
          <cell r="J732">
            <v>0</v>
          </cell>
          <cell r="K732">
            <v>1</v>
          </cell>
          <cell r="L732">
            <v>-15728.663211476978</v>
          </cell>
          <cell r="M732">
            <v>-15728.663211476978</v>
          </cell>
          <cell r="N732">
            <v>0</v>
          </cell>
        </row>
        <row r="733">
          <cell r="A733" t="str">
            <v>Dic2</v>
          </cell>
          <cell r="B733" t="str">
            <v>01-Dic-2002</v>
          </cell>
          <cell r="C733">
            <v>2</v>
          </cell>
          <cell r="D733" t="str">
            <v>Generadores y Trans.</v>
          </cell>
          <cell r="E733" t="str">
            <v>GUARACACHI</v>
          </cell>
          <cell r="F733">
            <v>6</v>
          </cell>
          <cell r="G733" t="str">
            <v>CESSA</v>
          </cell>
          <cell r="H733">
            <v>8002.1103114781654</v>
          </cell>
          <cell r="I733">
            <v>-37515.209083322334</v>
          </cell>
          <cell r="J733">
            <v>45517.319394800499</v>
          </cell>
          <cell r="K733">
            <v>1</v>
          </cell>
          <cell r="L733">
            <v>8078.040679263474</v>
          </cell>
          <cell r="M733">
            <v>-37871.183134211569</v>
          </cell>
          <cell r="N733">
            <v>45949.223813475044</v>
          </cell>
        </row>
        <row r="734">
          <cell r="A734" t="str">
            <v>Dic2</v>
          </cell>
          <cell r="B734" t="str">
            <v>01-Dic-2002</v>
          </cell>
          <cell r="C734">
            <v>3</v>
          </cell>
          <cell r="D734" t="str">
            <v>Generadores y Trans.</v>
          </cell>
          <cell r="E734" t="str">
            <v>VALLE HERMOSO</v>
          </cell>
          <cell r="F734">
            <v>1</v>
          </cell>
          <cell r="G734" t="str">
            <v>CRE</v>
          </cell>
          <cell r="H734">
            <v>-99781.148181338387</v>
          </cell>
          <cell r="I734">
            <v>-33293.101970871779</v>
          </cell>
          <cell r="J734">
            <v>-66488.046210466608</v>
          </cell>
          <cell r="K734">
            <v>1</v>
          </cell>
          <cell r="L734">
            <v>-100727.95083520605</v>
          </cell>
          <cell r="M734">
            <v>-33609.013321623337</v>
          </cell>
          <cell r="N734">
            <v>-67118.937513582714</v>
          </cell>
        </row>
        <row r="735">
          <cell r="A735" t="str">
            <v>Dic2</v>
          </cell>
          <cell r="B735" t="str">
            <v>01-Dic-2002</v>
          </cell>
          <cell r="C735">
            <v>3</v>
          </cell>
          <cell r="D735" t="str">
            <v>Generadores y Trans.</v>
          </cell>
          <cell r="E735" t="str">
            <v>VALLE HERMOSO</v>
          </cell>
          <cell r="F735">
            <v>2</v>
          </cell>
          <cell r="G735" t="str">
            <v>ELECTROPAZ</v>
          </cell>
          <cell r="H735">
            <v>3238.9704400832179</v>
          </cell>
          <cell r="I735">
            <v>3238.9704400832179</v>
          </cell>
          <cell r="J735">
            <v>0</v>
          </cell>
          <cell r="K735">
            <v>1</v>
          </cell>
          <cell r="L735">
            <v>3269.7043599104027</v>
          </cell>
          <cell r="M735">
            <v>3269.7043599104027</v>
          </cell>
          <cell r="N735">
            <v>0</v>
          </cell>
        </row>
        <row r="736">
          <cell r="A736" t="str">
            <v>Dic2</v>
          </cell>
          <cell r="B736" t="str">
            <v>01-Dic-2002</v>
          </cell>
          <cell r="C736">
            <v>3</v>
          </cell>
          <cell r="D736" t="str">
            <v>Generadores y Trans.</v>
          </cell>
          <cell r="E736" t="str">
            <v>VALLE HERMOSO</v>
          </cell>
          <cell r="F736">
            <v>3</v>
          </cell>
          <cell r="G736" t="str">
            <v>ELFEC</v>
          </cell>
          <cell r="H736">
            <v>-152771.77675876897</v>
          </cell>
          <cell r="I736">
            <v>-50505.469828213296</v>
          </cell>
          <cell r="J736">
            <v>-102266.30693055567</v>
          </cell>
          <cell r="K736">
            <v>1</v>
          </cell>
          <cell r="L736">
            <v>-154221.39651468128</v>
          </cell>
          <cell r="M736">
            <v>-50984.705773477042</v>
          </cell>
          <cell r="N736">
            <v>-103236.69074120423</v>
          </cell>
        </row>
        <row r="737">
          <cell r="A737" t="str">
            <v>Dic2</v>
          </cell>
          <cell r="B737" t="str">
            <v>01-Dic-2002</v>
          </cell>
          <cell r="C737">
            <v>3</v>
          </cell>
          <cell r="D737" t="str">
            <v>Generadores y Trans.</v>
          </cell>
          <cell r="E737" t="str">
            <v>VALLE HERMOSO</v>
          </cell>
          <cell r="F737">
            <v>4</v>
          </cell>
          <cell r="G737" t="str">
            <v>ELFEO</v>
          </cell>
          <cell r="H737">
            <v>-12983.03356551176</v>
          </cell>
          <cell r="I737">
            <v>-5154.4496986327486</v>
          </cell>
          <cell r="J737">
            <v>-7828.5838668790111</v>
          </cell>
          <cell r="K737">
            <v>1</v>
          </cell>
          <cell r="L737">
            <v>-13106.226882677642</v>
          </cell>
          <cell r="M737">
            <v>-5203.3592045147989</v>
          </cell>
          <cell r="N737">
            <v>-7902.8676781628437</v>
          </cell>
        </row>
        <row r="738">
          <cell r="A738" t="str">
            <v>Dic2</v>
          </cell>
          <cell r="B738" t="str">
            <v>01-Dic-2002</v>
          </cell>
          <cell r="C738">
            <v>3</v>
          </cell>
          <cell r="D738" t="str">
            <v>Generadores y Trans.</v>
          </cell>
          <cell r="E738" t="str">
            <v>VALLE HERMOSO</v>
          </cell>
          <cell r="F738">
            <v>5</v>
          </cell>
          <cell r="G738" t="str">
            <v>SEPSA</v>
          </cell>
          <cell r="H738">
            <v>-5367.6235461227106</v>
          </cell>
          <cell r="I738">
            <v>-5367.6235461227106</v>
          </cell>
          <cell r="J738">
            <v>0</v>
          </cell>
          <cell r="K738">
            <v>1</v>
          </cell>
          <cell r="L738">
            <v>-5418.5558145026616</v>
          </cell>
          <cell r="M738">
            <v>-5418.5558145026616</v>
          </cell>
          <cell r="N738">
            <v>0</v>
          </cell>
        </row>
        <row r="739">
          <cell r="A739" t="str">
            <v>Dic2</v>
          </cell>
          <cell r="B739" t="str">
            <v>01-Dic-2002</v>
          </cell>
          <cell r="C739">
            <v>3</v>
          </cell>
          <cell r="D739" t="str">
            <v>Generadores y Trans.</v>
          </cell>
          <cell r="E739" t="str">
            <v>VALLE HERMOSO</v>
          </cell>
          <cell r="F739">
            <v>6</v>
          </cell>
          <cell r="G739" t="str">
            <v>CESSA</v>
          </cell>
          <cell r="H739">
            <v>2756.7429458920983</v>
          </cell>
          <cell r="I739">
            <v>-12924.064275366394</v>
          </cell>
          <cell r="J739">
            <v>15680.807221258492</v>
          </cell>
          <cell r="K739">
            <v>1</v>
          </cell>
          <cell r="L739">
            <v>2782.901108879541</v>
          </cell>
          <cell r="M739">
            <v>-13046.698045148589</v>
          </cell>
          <cell r="N739">
            <v>15829.599154028128</v>
          </cell>
        </row>
        <row r="740">
          <cell r="A740" t="str">
            <v>Dic2</v>
          </cell>
          <cell r="B740" t="str">
            <v>01-Dic-2002</v>
          </cell>
          <cell r="C740">
            <v>4</v>
          </cell>
          <cell r="D740" t="str">
            <v>Generadores y Trans.</v>
          </cell>
          <cell r="E740" t="str">
            <v>COBEE</v>
          </cell>
          <cell r="F740">
            <v>1</v>
          </cell>
          <cell r="G740" t="str">
            <v>CRE</v>
          </cell>
          <cell r="H740">
            <v>-9012.002784169903</v>
          </cell>
          <cell r="I740">
            <v>-3006.9560545632567</v>
          </cell>
          <cell r="J740">
            <v>-6005.0467296066463</v>
          </cell>
          <cell r="K740">
            <v>1</v>
          </cell>
          <cell r="L740">
            <v>-9097.5158125147773</v>
          </cell>
          <cell r="M740">
            <v>-3035.4884379283981</v>
          </cell>
          <cell r="N740">
            <v>-6062.0273745863788</v>
          </cell>
        </row>
        <row r="741">
          <cell r="A741" t="str">
            <v>Dic2</v>
          </cell>
          <cell r="B741" t="str">
            <v>01-Dic-2002</v>
          </cell>
          <cell r="C741">
            <v>4</v>
          </cell>
          <cell r="D741" t="str">
            <v>Generadores y Trans.</v>
          </cell>
          <cell r="E741" t="str">
            <v>COBEE</v>
          </cell>
          <cell r="F741">
            <v>2</v>
          </cell>
          <cell r="G741" t="str">
            <v>ELECTROPAZ</v>
          </cell>
          <cell r="H741">
            <v>292.53632731130642</v>
          </cell>
          <cell r="I741">
            <v>292.53632731130642</v>
          </cell>
          <cell r="J741">
            <v>0</v>
          </cell>
          <cell r="K741">
            <v>1</v>
          </cell>
          <cell r="L741">
            <v>295.3121439470068</v>
          </cell>
          <cell r="M741">
            <v>295.3121439470068</v>
          </cell>
          <cell r="N741">
            <v>0</v>
          </cell>
        </row>
        <row r="742">
          <cell r="A742" t="str">
            <v>Dic2</v>
          </cell>
          <cell r="B742" t="str">
            <v>01-Dic-2002</v>
          </cell>
          <cell r="C742">
            <v>4</v>
          </cell>
          <cell r="D742" t="str">
            <v>Generadores y Trans.</v>
          </cell>
          <cell r="E742" t="str">
            <v>COBEE</v>
          </cell>
          <cell r="F742">
            <v>3</v>
          </cell>
          <cell r="G742" t="str">
            <v>ELFEC</v>
          </cell>
          <cell r="H742">
            <v>-13797.993935592953</v>
          </cell>
          <cell r="I742">
            <v>-4561.5373545360035</v>
          </cell>
          <cell r="J742">
            <v>-9236.4565810569493</v>
          </cell>
          <cell r="K742">
            <v>1</v>
          </cell>
          <cell r="L742">
            <v>-13928.920242960427</v>
          </cell>
          <cell r="M742">
            <v>-4604.8208379565613</v>
          </cell>
          <cell r="N742">
            <v>-9324.0994050038662</v>
          </cell>
        </row>
        <row r="743">
          <cell r="A743" t="str">
            <v>Dic2</v>
          </cell>
          <cell r="B743" t="str">
            <v>01-Dic-2002</v>
          </cell>
          <cell r="C743">
            <v>4</v>
          </cell>
          <cell r="D743" t="str">
            <v>Generadores y Trans.</v>
          </cell>
          <cell r="E743" t="str">
            <v>COBEE</v>
          </cell>
          <cell r="F743">
            <v>4</v>
          </cell>
          <cell r="G743" t="str">
            <v>ELFEO</v>
          </cell>
          <cell r="H743">
            <v>-1172.5975975614783</v>
          </cell>
          <cell r="I743">
            <v>-465.53798870426044</v>
          </cell>
          <cell r="J743">
            <v>-707.05960885721788</v>
          </cell>
          <cell r="K743">
            <v>1</v>
          </cell>
          <cell r="L743">
            <v>-1183.7241333603288</v>
          </cell>
          <cell r="M743">
            <v>-469.9553822822574</v>
          </cell>
          <cell r="N743">
            <v>-713.76875107807132</v>
          </cell>
        </row>
        <row r="744">
          <cell r="A744" t="str">
            <v>Dic2</v>
          </cell>
          <cell r="B744" t="str">
            <v>01-Dic-2002</v>
          </cell>
          <cell r="C744">
            <v>4</v>
          </cell>
          <cell r="D744" t="str">
            <v>Generadores y Trans.</v>
          </cell>
          <cell r="E744" t="str">
            <v>COBEE</v>
          </cell>
          <cell r="F744">
            <v>5</v>
          </cell>
          <cell r="G744" t="str">
            <v>SEPSA</v>
          </cell>
          <cell r="H744">
            <v>-484.79135812430735</v>
          </cell>
          <cell r="I744">
            <v>-484.79135812430735</v>
          </cell>
          <cell r="J744">
            <v>0</v>
          </cell>
          <cell r="K744">
            <v>1</v>
          </cell>
          <cell r="L744">
            <v>-489.39144293802417</v>
          </cell>
          <cell r="M744">
            <v>-489.39144293802417</v>
          </cell>
          <cell r="N744">
            <v>0</v>
          </cell>
        </row>
        <row r="745">
          <cell r="A745" t="str">
            <v>Dic2</v>
          </cell>
          <cell r="B745" t="str">
            <v>01-Dic-2002</v>
          </cell>
          <cell r="C745">
            <v>4</v>
          </cell>
          <cell r="D745" t="str">
            <v>Generadores y Trans.</v>
          </cell>
          <cell r="E745" t="str">
            <v>COBEE</v>
          </cell>
          <cell r="F745">
            <v>6</v>
          </cell>
          <cell r="G745" t="str">
            <v>CESSA</v>
          </cell>
          <cell r="H745">
            <v>248.98265410285936</v>
          </cell>
          <cell r="I745">
            <v>-1167.2716275094526</v>
          </cell>
          <cell r="J745">
            <v>1416.2542816123121</v>
          </cell>
          <cell r="K745">
            <v>1</v>
          </cell>
          <cell r="L745">
            <v>251.3451989519443</v>
          </cell>
          <cell r="M745">
            <v>-1178.3476262813035</v>
          </cell>
          <cell r="N745">
            <v>1429.692825233248</v>
          </cell>
        </row>
        <row r="746">
          <cell r="A746" t="str">
            <v>Dic2</v>
          </cell>
          <cell r="B746" t="str">
            <v>01-Dic-2002</v>
          </cell>
          <cell r="C746">
            <v>5</v>
          </cell>
          <cell r="D746" t="str">
            <v>Generadores y Trans.</v>
          </cell>
          <cell r="E746" t="str">
            <v>CECBB</v>
          </cell>
          <cell r="F746">
            <v>1</v>
          </cell>
          <cell r="G746" t="str">
            <v>CRE</v>
          </cell>
          <cell r="H746">
            <v>-99386.556384224328</v>
          </cell>
          <cell r="I746">
            <v>-33161.441981208067</v>
          </cell>
          <cell r="J746">
            <v>-66225.114403016254</v>
          </cell>
          <cell r="K746">
            <v>1</v>
          </cell>
          <cell r="L746">
            <v>-100329.6148382355</v>
          </cell>
          <cell r="M746">
            <v>-33476.104037579942</v>
          </cell>
          <cell r="N746">
            <v>-66853.510800655553</v>
          </cell>
        </row>
        <row r="747">
          <cell r="A747" t="str">
            <v>Dic2</v>
          </cell>
          <cell r="B747" t="str">
            <v>01-Dic-2002</v>
          </cell>
          <cell r="C747">
            <v>5</v>
          </cell>
          <cell r="D747" t="str">
            <v>Generadores y Trans.</v>
          </cell>
          <cell r="E747" t="str">
            <v>CECBB</v>
          </cell>
          <cell r="F747">
            <v>2</v>
          </cell>
          <cell r="G747" t="str">
            <v>ELECTROPAZ</v>
          </cell>
          <cell r="H747">
            <v>3226.161696246867</v>
          </cell>
          <cell r="I747">
            <v>3226.161696246867</v>
          </cell>
          <cell r="J747">
            <v>0</v>
          </cell>
          <cell r="K747">
            <v>1</v>
          </cell>
          <cell r="L747">
            <v>3256.7740765560366</v>
          </cell>
          <cell r="M747">
            <v>3256.7740765560366</v>
          </cell>
          <cell r="N747">
            <v>0</v>
          </cell>
        </row>
        <row r="748">
          <cell r="A748" t="str">
            <v>Dic2</v>
          </cell>
          <cell r="B748" t="str">
            <v>01-Dic-2002</v>
          </cell>
          <cell r="C748">
            <v>5</v>
          </cell>
          <cell r="D748" t="str">
            <v>Generadores y Trans.</v>
          </cell>
          <cell r="E748" t="str">
            <v>CECBB</v>
          </cell>
          <cell r="F748">
            <v>3</v>
          </cell>
          <cell r="G748" t="str">
            <v>ELFEC</v>
          </cell>
          <cell r="H748">
            <v>-152167.62967248776</v>
          </cell>
          <cell r="I748">
            <v>-50305.742279805192</v>
          </cell>
          <cell r="J748">
            <v>-101861.88739268258</v>
          </cell>
          <cell r="K748">
            <v>1</v>
          </cell>
          <cell r="L748">
            <v>-153611.5168017963</v>
          </cell>
          <cell r="M748">
            <v>-50783.083051718764</v>
          </cell>
          <cell r="N748">
            <v>-102828.43375007756</v>
          </cell>
        </row>
        <row r="749">
          <cell r="A749" t="str">
            <v>Dic2</v>
          </cell>
          <cell r="B749" t="str">
            <v>01-Dic-2002</v>
          </cell>
          <cell r="C749">
            <v>5</v>
          </cell>
          <cell r="D749" t="str">
            <v>Generadores y Trans.</v>
          </cell>
          <cell r="E749" t="str">
            <v>CECBB</v>
          </cell>
          <cell r="F749">
            <v>4</v>
          </cell>
          <cell r="G749" t="str">
            <v>ELFEO</v>
          </cell>
          <cell r="H749">
            <v>-12931.691216380868</v>
          </cell>
          <cell r="I749">
            <v>-5134.066052956302</v>
          </cell>
          <cell r="J749">
            <v>-7797.6251634245664</v>
          </cell>
          <cell r="K749">
            <v>1</v>
          </cell>
          <cell r="L749">
            <v>-13054.397356627072</v>
          </cell>
          <cell r="M749">
            <v>-5182.7821426452765</v>
          </cell>
          <cell r="N749">
            <v>-7871.6152139817959</v>
          </cell>
        </row>
        <row r="750">
          <cell r="A750" t="str">
            <v>Dic2</v>
          </cell>
          <cell r="B750" t="str">
            <v>01-Dic-2002</v>
          </cell>
          <cell r="C750">
            <v>5</v>
          </cell>
          <cell r="D750" t="str">
            <v>Generadores y Trans.</v>
          </cell>
          <cell r="E750" t="str">
            <v>CECBB</v>
          </cell>
          <cell r="F750">
            <v>5</v>
          </cell>
          <cell r="G750" t="str">
            <v>SEPSA</v>
          </cell>
          <cell r="H750">
            <v>-5346.3968889845601</v>
          </cell>
          <cell r="I750">
            <v>-5346.3968889845601</v>
          </cell>
          <cell r="J750">
            <v>0</v>
          </cell>
          <cell r="K750">
            <v>1</v>
          </cell>
          <cell r="L750">
            <v>-5397.1277420102333</v>
          </cell>
          <cell r="M750">
            <v>-5397.1277420102333</v>
          </cell>
          <cell r="N750">
            <v>0</v>
          </cell>
        </row>
        <row r="751">
          <cell r="A751" t="str">
            <v>Dic2</v>
          </cell>
          <cell r="B751" t="str">
            <v>01-Dic-2002</v>
          </cell>
          <cell r="C751">
            <v>5</v>
          </cell>
          <cell r="D751" t="str">
            <v>Generadores y Trans.</v>
          </cell>
          <cell r="E751" t="str">
            <v>CECBB</v>
          </cell>
          <cell r="F751">
            <v>6</v>
          </cell>
          <cell r="G751" t="str">
            <v>CESSA</v>
          </cell>
          <cell r="H751">
            <v>2745.8412057034193</v>
          </cell>
          <cell r="I751">
            <v>-12872.955124576045</v>
          </cell>
          <cell r="J751">
            <v>15618.796330279463</v>
          </cell>
          <cell r="K751">
            <v>1</v>
          </cell>
          <cell r="L751">
            <v>2771.8959243355848</v>
          </cell>
          <cell r="M751">
            <v>-12995.103930209327</v>
          </cell>
          <cell r="N751">
            <v>15766.999854544911</v>
          </cell>
        </row>
        <row r="752">
          <cell r="A752" t="str">
            <v>Dic2</v>
          </cell>
          <cell r="B752" t="str">
            <v>01-Dic-2002</v>
          </cell>
          <cell r="C752">
            <v>6</v>
          </cell>
          <cell r="D752" t="str">
            <v>Generadores y Trans.</v>
          </cell>
          <cell r="E752" t="str">
            <v>RÍO ELÉCTRICO</v>
          </cell>
          <cell r="F752">
            <v>1</v>
          </cell>
          <cell r="G752" t="str">
            <v>CRE</v>
          </cell>
          <cell r="H752">
            <v>-10715.654865867013</v>
          </cell>
          <cell r="I752">
            <v>-3575.3987264770872</v>
          </cell>
          <cell r="J752">
            <v>-7140.256139389925</v>
          </cell>
          <cell r="K752">
            <v>1</v>
          </cell>
          <cell r="L752">
            <v>-10817.333496047682</v>
          </cell>
          <cell r="M752">
            <v>-3609.3249446512</v>
          </cell>
          <cell r="N752">
            <v>-7208.0085513964814</v>
          </cell>
        </row>
        <row r="753">
          <cell r="A753" t="str">
            <v>Dic2</v>
          </cell>
          <cell r="B753" t="str">
            <v>01-Dic-2002</v>
          </cell>
          <cell r="C753">
            <v>6</v>
          </cell>
          <cell r="D753" t="str">
            <v>Generadores y Trans.</v>
          </cell>
          <cell r="E753" t="str">
            <v>RÍO ELÉCTRICO</v>
          </cell>
          <cell r="F753">
            <v>2</v>
          </cell>
          <cell r="G753" t="str">
            <v>ELECTROPAZ</v>
          </cell>
          <cell r="H753">
            <v>347.83814367019255</v>
          </cell>
          <cell r="I753">
            <v>347.83814367019255</v>
          </cell>
          <cell r="J753">
            <v>0</v>
          </cell>
          <cell r="K753">
            <v>1</v>
          </cell>
          <cell r="L753">
            <v>351.13870779022875</v>
          </cell>
          <cell r="M753">
            <v>351.13870779022875</v>
          </cell>
          <cell r="N753">
            <v>0</v>
          </cell>
        </row>
        <row r="754">
          <cell r="A754" t="str">
            <v>Dic2</v>
          </cell>
          <cell r="B754" t="str">
            <v>01-Dic-2002</v>
          </cell>
          <cell r="C754">
            <v>6</v>
          </cell>
          <cell r="D754" t="str">
            <v>Generadores y Trans.</v>
          </cell>
          <cell r="E754" t="str">
            <v>RÍO ELÉCTRICO</v>
          </cell>
          <cell r="F754">
            <v>3</v>
          </cell>
          <cell r="G754" t="str">
            <v>ELFEC</v>
          </cell>
          <cell r="H754">
            <v>-16406.402039162163</v>
          </cell>
          <cell r="I754">
            <v>-5423.8620559270275</v>
          </cell>
          <cell r="J754">
            <v>-10982.539983235136</v>
          </cell>
          <cell r="K754">
            <v>1</v>
          </cell>
          <cell r="L754">
            <v>-16562.078990913295</v>
          </cell>
          <cell r="M754">
            <v>-5475.3279598814606</v>
          </cell>
          <cell r="N754">
            <v>-11086.751031031834</v>
          </cell>
        </row>
        <row r="755">
          <cell r="A755" t="str">
            <v>Dic2</v>
          </cell>
          <cell r="B755" t="str">
            <v>01-Dic-2002</v>
          </cell>
          <cell r="C755">
            <v>6</v>
          </cell>
          <cell r="D755" t="str">
            <v>Generadores y Trans.</v>
          </cell>
          <cell r="E755" t="str">
            <v>RÍO ELÉCTRICO</v>
          </cell>
          <cell r="F755">
            <v>4</v>
          </cell>
          <cell r="G755" t="str">
            <v>ELFEO</v>
          </cell>
          <cell r="H755">
            <v>-1394.2684498594508</v>
          </cell>
          <cell r="I755">
            <v>-553.54448210639862</v>
          </cell>
          <cell r="J755">
            <v>-840.72396775305219</v>
          </cell>
          <cell r="K755">
            <v>1</v>
          </cell>
          <cell r="L755">
            <v>-1407.4983744753893</v>
          </cell>
          <cell r="M755">
            <v>-558.79695107718726</v>
          </cell>
          <cell r="N755">
            <v>-848.701423398202</v>
          </cell>
        </row>
        <row r="756">
          <cell r="A756" t="str">
            <v>Dic2</v>
          </cell>
          <cell r="B756" t="str">
            <v>01-Dic-2002</v>
          </cell>
          <cell r="C756">
            <v>6</v>
          </cell>
          <cell r="D756" t="str">
            <v>Generadores y Trans.</v>
          </cell>
          <cell r="E756" t="str">
            <v>RÍO ELÉCTRICO</v>
          </cell>
          <cell r="F756">
            <v>5</v>
          </cell>
          <cell r="G756" t="str">
            <v>SEPSA</v>
          </cell>
          <cell r="H756">
            <v>-576.43755778017226</v>
          </cell>
          <cell r="I756">
            <v>-576.43755778017226</v>
          </cell>
          <cell r="J756">
            <v>0</v>
          </cell>
          <cell r="K756">
            <v>1</v>
          </cell>
          <cell r="L756">
            <v>-581.90725440566507</v>
          </cell>
          <cell r="M756">
            <v>-581.90725440566507</v>
          </cell>
          <cell r="N756">
            <v>0</v>
          </cell>
        </row>
        <row r="757">
          <cell r="A757" t="str">
            <v>Dic2</v>
          </cell>
          <cell r="B757" t="str">
            <v>01-Dic-2002</v>
          </cell>
          <cell r="C757">
            <v>6</v>
          </cell>
          <cell r="D757" t="str">
            <v>Generadores y Trans.</v>
          </cell>
          <cell r="E757" t="str">
            <v>RÍO ELÉCTRICO</v>
          </cell>
          <cell r="F757">
            <v>6</v>
          </cell>
          <cell r="G757" t="str">
            <v>CESSA</v>
          </cell>
          <cell r="H757">
            <v>296.05097255854201</v>
          </cell>
          <cell r="I757">
            <v>-1387.9356447915586</v>
          </cell>
          <cell r="J757">
            <v>1683.9866173501007</v>
          </cell>
          <cell r="K757">
            <v>1</v>
          </cell>
          <cell r="L757">
            <v>298.86013893523193</v>
          </cell>
          <cell r="M757">
            <v>-1401.1054787315127</v>
          </cell>
          <cell r="N757">
            <v>1699.9656176667447</v>
          </cell>
        </row>
        <row r="758">
          <cell r="A758" t="str">
            <v>Dic2</v>
          </cell>
          <cell r="B758" t="str">
            <v>01-Dic-2002</v>
          </cell>
          <cell r="C758">
            <v>7</v>
          </cell>
          <cell r="D758" t="str">
            <v>Generadores y Trans.</v>
          </cell>
          <cell r="E758" t="str">
            <v>HIDROBOL</v>
          </cell>
          <cell r="F758">
            <v>1</v>
          </cell>
          <cell r="G758" t="str">
            <v>CRE</v>
          </cell>
          <cell r="H758">
            <v>-113631.90501362464</v>
          </cell>
          <cell r="I758">
            <v>-37914.562717675435</v>
          </cell>
          <cell r="J758">
            <v>-75717.342295949202</v>
          </cell>
          <cell r="K758">
            <v>1</v>
          </cell>
          <cell r="L758">
            <v>-114710.13463106113</v>
          </cell>
          <cell r="M758">
            <v>-38274.326152508722</v>
          </cell>
          <cell r="N758">
            <v>-76435.808478552412</v>
          </cell>
        </row>
        <row r="759">
          <cell r="A759" t="str">
            <v>Dic2</v>
          </cell>
          <cell r="B759" t="str">
            <v>01-Dic-2002</v>
          </cell>
          <cell r="C759">
            <v>7</v>
          </cell>
          <cell r="D759" t="str">
            <v>Generadores y Trans.</v>
          </cell>
          <cell r="E759" t="str">
            <v>HIDROBOL</v>
          </cell>
          <cell r="F759">
            <v>2</v>
          </cell>
          <cell r="G759" t="str">
            <v>ELECTROPAZ</v>
          </cell>
          <cell r="H759">
            <v>3688.5763302762734</v>
          </cell>
          <cell r="I759">
            <v>3688.5763302762734</v>
          </cell>
          <cell r="J759">
            <v>0</v>
          </cell>
          <cell r="K759">
            <v>1</v>
          </cell>
          <cell r="L759">
            <v>3723.5764672976693</v>
          </cell>
          <cell r="M759">
            <v>3723.5764672976693</v>
          </cell>
          <cell r="N759">
            <v>0</v>
          </cell>
        </row>
        <row r="760">
          <cell r="A760" t="str">
            <v>Dic2</v>
          </cell>
          <cell r="B760" t="str">
            <v>01-Dic-2002</v>
          </cell>
          <cell r="C760">
            <v>7</v>
          </cell>
          <cell r="D760" t="str">
            <v>Generadores y Trans.</v>
          </cell>
          <cell r="E760" t="str">
            <v>HIDROBOL</v>
          </cell>
          <cell r="F760">
            <v>3</v>
          </cell>
          <cell r="G760" t="str">
            <v>ELFEC</v>
          </cell>
          <cell r="H760">
            <v>-173978.23478505353</v>
          </cell>
          <cell r="I760">
            <v>-57516.202757640371</v>
          </cell>
          <cell r="J760">
            <v>-116462.03202741317</v>
          </cell>
          <cell r="K760">
            <v>1</v>
          </cell>
          <cell r="L760">
            <v>-175629.07823005319</v>
          </cell>
          <cell r="M760">
            <v>-58061.962095991112</v>
          </cell>
          <cell r="N760">
            <v>-117567.11613406207</v>
          </cell>
        </row>
        <row r="761">
          <cell r="A761" t="str">
            <v>Dic2</v>
          </cell>
          <cell r="B761" t="str">
            <v>01-Dic-2002</v>
          </cell>
          <cell r="C761">
            <v>7</v>
          </cell>
          <cell r="D761" t="str">
            <v>Generadores y Trans.</v>
          </cell>
          <cell r="E761" t="str">
            <v>HIDROBOL</v>
          </cell>
          <cell r="F761">
            <v>4</v>
          </cell>
          <cell r="G761" t="str">
            <v>ELFEO</v>
          </cell>
          <cell r="H761">
            <v>-14785.226105273949</v>
          </cell>
          <cell r="I761">
            <v>-5869.9458688137775</v>
          </cell>
          <cell r="J761">
            <v>-8915.2802364601703</v>
          </cell>
          <cell r="K761">
            <v>1</v>
          </cell>
          <cell r="L761">
            <v>-14925.520054277886</v>
          </cell>
          <cell r="M761">
            <v>-5925.6445697001627</v>
          </cell>
          <cell r="N761">
            <v>-8999.8754845777221</v>
          </cell>
        </row>
        <row r="762">
          <cell r="A762" t="str">
            <v>Dic2</v>
          </cell>
          <cell r="B762" t="str">
            <v>01-Dic-2002</v>
          </cell>
          <cell r="C762">
            <v>7</v>
          </cell>
          <cell r="D762" t="str">
            <v>Generadores y Trans.</v>
          </cell>
          <cell r="E762" t="str">
            <v>HIDROBOL</v>
          </cell>
          <cell r="F762">
            <v>5</v>
          </cell>
          <cell r="G762" t="str">
            <v>SEPSA</v>
          </cell>
          <cell r="H762">
            <v>-6112.7106678852979</v>
          </cell>
          <cell r="I762">
            <v>-6112.7106678852979</v>
          </cell>
          <cell r="J762">
            <v>0</v>
          </cell>
          <cell r="K762">
            <v>1</v>
          </cell>
          <cell r="L762">
            <v>-6170.7129136818785</v>
          </cell>
          <cell r="M762">
            <v>-6170.7129136818785</v>
          </cell>
          <cell r="N762">
            <v>0</v>
          </cell>
        </row>
        <row r="763">
          <cell r="A763" t="str">
            <v>Dic2</v>
          </cell>
          <cell r="B763" t="str">
            <v>01-Dic-2002</v>
          </cell>
          <cell r="C763">
            <v>7</v>
          </cell>
          <cell r="D763" t="str">
            <v>Generadores y Trans.</v>
          </cell>
          <cell r="E763" t="str">
            <v>HIDROBOL</v>
          </cell>
          <cell r="F763">
            <v>6</v>
          </cell>
          <cell r="G763" t="str">
            <v>CESSA</v>
          </cell>
          <cell r="H763">
            <v>3139.4101820245151</v>
          </cell>
          <cell r="I763">
            <v>-14718.071207794306</v>
          </cell>
          <cell r="J763">
            <v>17857.481389818822</v>
          </cell>
          <cell r="K763">
            <v>1</v>
          </cell>
          <cell r="L763">
            <v>3169.1993951784675</v>
          </cell>
          <cell r="M763">
            <v>-14857.727937881515</v>
          </cell>
          <cell r="N763">
            <v>18026.927333059983</v>
          </cell>
        </row>
        <row r="764">
          <cell r="A764" t="str">
            <v>Dic2</v>
          </cell>
          <cell r="B764" t="str">
            <v>01-Dic-2002</v>
          </cell>
          <cell r="C764">
            <v>8</v>
          </cell>
          <cell r="D764" t="str">
            <v>Generadores y Trans.</v>
          </cell>
          <cell r="E764" t="str">
            <v>SYNERGIA</v>
          </cell>
          <cell r="F764">
            <v>1</v>
          </cell>
          <cell r="G764" t="str">
            <v>CRE</v>
          </cell>
          <cell r="H764">
            <v>-10111.93940033585</v>
          </cell>
          <cell r="I764">
            <v>-3373.9622735832691</v>
          </cell>
          <cell r="J764">
            <v>-6737.9771267525812</v>
          </cell>
          <cell r="K764">
            <v>1</v>
          </cell>
          <cell r="L764">
            <v>-10207.889499472689</v>
          </cell>
          <cell r="M764">
            <v>-3405.9771029663957</v>
          </cell>
          <cell r="N764">
            <v>-6801.9123965062936</v>
          </cell>
        </row>
        <row r="765">
          <cell r="A765" t="str">
            <v>Dic2</v>
          </cell>
          <cell r="B765" t="str">
            <v>01-Dic-2002</v>
          </cell>
          <cell r="C765">
            <v>8</v>
          </cell>
          <cell r="D765" t="str">
            <v>Generadores y Trans.</v>
          </cell>
          <cell r="E765" t="str">
            <v>SYNERGIA</v>
          </cell>
          <cell r="F765">
            <v>2</v>
          </cell>
          <cell r="G765" t="str">
            <v>ELECTROPAZ</v>
          </cell>
          <cell r="H765">
            <v>328.24108969038855</v>
          </cell>
          <cell r="I765">
            <v>328.24108969038855</v>
          </cell>
          <cell r="J765">
            <v>0</v>
          </cell>
          <cell r="K765">
            <v>1</v>
          </cell>
          <cell r="L765">
            <v>331.35570142308256</v>
          </cell>
          <cell r="M765">
            <v>331.35570142308256</v>
          </cell>
          <cell r="N765">
            <v>0</v>
          </cell>
        </row>
        <row r="766">
          <cell r="A766" t="str">
            <v>Dic2</v>
          </cell>
          <cell r="B766" t="str">
            <v>01-Dic-2002</v>
          </cell>
          <cell r="C766">
            <v>8</v>
          </cell>
          <cell r="D766" t="str">
            <v>Generadores y Trans.</v>
          </cell>
          <cell r="E766" t="str">
            <v>SYNERGIA</v>
          </cell>
          <cell r="F766">
            <v>3</v>
          </cell>
          <cell r="G766" t="str">
            <v>ELFEC</v>
          </cell>
          <cell r="H766">
            <v>-15482.072283421865</v>
          </cell>
          <cell r="I766">
            <v>-5118.2839604154706</v>
          </cell>
          <cell r="J766">
            <v>-10363.788323006394</v>
          </cell>
          <cell r="K766">
            <v>1</v>
          </cell>
          <cell r="L766">
            <v>-15628.978461517503</v>
          </cell>
          <cell r="M766">
            <v>-5166.8502970962509</v>
          </cell>
          <cell r="N766">
            <v>-10462.128164421252</v>
          </cell>
        </row>
        <row r="767">
          <cell r="A767" t="str">
            <v>Dic2</v>
          </cell>
          <cell r="B767" t="str">
            <v>01-Dic-2002</v>
          </cell>
          <cell r="C767">
            <v>8</v>
          </cell>
          <cell r="D767" t="str">
            <v>Generadores y Trans.</v>
          </cell>
          <cell r="E767" t="str">
            <v>SYNERGIA</v>
          </cell>
          <cell r="F767">
            <v>4</v>
          </cell>
          <cell r="G767" t="str">
            <v>ELFEO</v>
          </cell>
          <cell r="H767">
            <v>-1315.7159547652368</v>
          </cell>
          <cell r="I767">
            <v>-522.35801997317355</v>
          </cell>
          <cell r="J767">
            <v>-793.35793479206325</v>
          </cell>
          <cell r="K767">
            <v>1</v>
          </cell>
          <cell r="L767">
            <v>-1328.2005110207313</v>
          </cell>
          <cell r="M767">
            <v>-527.31456706241784</v>
          </cell>
          <cell r="N767">
            <v>-800.88594395831353</v>
          </cell>
        </row>
        <row r="768">
          <cell r="A768" t="str">
            <v>Dic2</v>
          </cell>
          <cell r="B768" t="str">
            <v>01-Dic-2002</v>
          </cell>
          <cell r="C768">
            <v>8</v>
          </cell>
          <cell r="D768" t="str">
            <v>Generadores y Trans.</v>
          </cell>
          <cell r="E768" t="str">
            <v>SYNERGIA</v>
          </cell>
          <cell r="F768">
            <v>5</v>
          </cell>
          <cell r="G768" t="str">
            <v>SEPSA</v>
          </cell>
          <cell r="H768">
            <v>-543.96130944061304</v>
          </cell>
          <cell r="I768">
            <v>-543.96130944061304</v>
          </cell>
          <cell r="J768">
            <v>0</v>
          </cell>
          <cell r="K768">
            <v>1</v>
          </cell>
          <cell r="L768">
            <v>-549.12284567031963</v>
          </cell>
          <cell r="M768">
            <v>-549.12284567031963</v>
          </cell>
          <cell r="N768">
            <v>0</v>
          </cell>
        </row>
        <row r="769">
          <cell r="A769" t="str">
            <v>Dic2</v>
          </cell>
          <cell r="B769" t="str">
            <v>01-Dic-2002</v>
          </cell>
          <cell r="C769">
            <v>8</v>
          </cell>
          <cell r="D769" t="str">
            <v>Generadores y Trans.</v>
          </cell>
          <cell r="E769" t="str">
            <v>SYNERGIA</v>
          </cell>
          <cell r="F769">
            <v>6</v>
          </cell>
          <cell r="G769" t="str">
            <v>CESSA</v>
          </cell>
          <cell r="H769">
            <v>279.37158590822628</v>
          </cell>
          <cell r="I769">
            <v>-1309.7399372579312</v>
          </cell>
          <cell r="J769">
            <v>1589.1115231661574</v>
          </cell>
          <cell r="K769">
            <v>1</v>
          </cell>
          <cell r="L769">
            <v>282.0224850387155</v>
          </cell>
          <cell r="M769">
            <v>-1322.1677883207255</v>
          </cell>
          <cell r="N769">
            <v>1604.1902733594409</v>
          </cell>
        </row>
        <row r="770">
          <cell r="A770" t="str">
            <v>Dic2</v>
          </cell>
          <cell r="B770" t="str">
            <v>01-Dic-2002</v>
          </cell>
          <cell r="C770">
            <v>9</v>
          </cell>
          <cell r="D770" t="str">
            <v>Generadores y Trans.</v>
          </cell>
          <cell r="E770" t="str">
            <v>INGRESO TARIFARIO</v>
          </cell>
          <cell r="F770">
            <v>1</v>
          </cell>
          <cell r="G770" t="str">
            <v>CRE</v>
          </cell>
          <cell r="H770">
            <v>-14856.514672817742</v>
          </cell>
          <cell r="I770">
            <v>-4957.0431584428325</v>
          </cell>
          <cell r="J770">
            <v>-9899.471514374909</v>
          </cell>
          <cell r="K770">
            <v>1</v>
          </cell>
          <cell r="L770">
            <v>-14997.485064277706</v>
          </cell>
          <cell r="M770">
            <v>-5004.0795145410884</v>
          </cell>
          <cell r="N770">
            <v>-9993.4055497366153</v>
          </cell>
        </row>
        <row r="771">
          <cell r="A771" t="str">
            <v>Dic2</v>
          </cell>
          <cell r="B771" t="str">
            <v>01-Dic-2002</v>
          </cell>
          <cell r="C771">
            <v>9</v>
          </cell>
          <cell r="D771" t="str">
            <v>Generadores y Trans.</v>
          </cell>
          <cell r="E771" t="str">
            <v>INGRESO TARIFARIO</v>
          </cell>
          <cell r="F771">
            <v>2</v>
          </cell>
          <cell r="G771" t="str">
            <v>ELECTROPAZ</v>
          </cell>
          <cell r="H771">
            <v>482.25353932055577</v>
          </cell>
          <cell r="I771">
            <v>482.25353932055577</v>
          </cell>
          <cell r="J771">
            <v>0</v>
          </cell>
          <cell r="K771">
            <v>1</v>
          </cell>
          <cell r="L771">
            <v>486.82954329713834</v>
          </cell>
          <cell r="M771">
            <v>486.82954329713834</v>
          </cell>
          <cell r="N771">
            <v>0</v>
          </cell>
        </row>
        <row r="772">
          <cell r="A772" t="str">
            <v>Dic2</v>
          </cell>
          <cell r="B772" t="str">
            <v>01-Dic-2002</v>
          </cell>
          <cell r="C772">
            <v>9</v>
          </cell>
          <cell r="D772" t="str">
            <v>Generadores y Trans.</v>
          </cell>
          <cell r="E772" t="str">
            <v>INGRESO TARIFARIO</v>
          </cell>
          <cell r="F772">
            <v>3</v>
          </cell>
          <cell r="G772" t="str">
            <v>ELFEC</v>
          </cell>
          <cell r="H772">
            <v>-22746.342213704571</v>
          </cell>
          <cell r="I772">
            <v>-7519.8097760588462</v>
          </cell>
          <cell r="J772">
            <v>-15226.532437645725</v>
          </cell>
          <cell r="K772">
            <v>1</v>
          </cell>
          <cell r="L772">
            <v>-22962.177544989579</v>
          </cell>
          <cell r="M772">
            <v>-7591.1636939313221</v>
          </cell>
          <cell r="N772">
            <v>-15371.013851058256</v>
          </cell>
        </row>
        <row r="773">
          <cell r="A773" t="str">
            <v>Dic2</v>
          </cell>
          <cell r="B773" t="str">
            <v>01-Dic-2002</v>
          </cell>
          <cell r="C773">
            <v>9</v>
          </cell>
          <cell r="D773" t="str">
            <v>Generadores y Trans.</v>
          </cell>
          <cell r="E773" t="str">
            <v>INGRESO TARIFARIO</v>
          </cell>
          <cell r="F773">
            <v>4</v>
          </cell>
          <cell r="G773" t="str">
            <v>ELFEO</v>
          </cell>
          <cell r="H773">
            <v>-1933.0568166360777</v>
          </cell>
          <cell r="I773">
            <v>-767.45115659392968</v>
          </cell>
          <cell r="J773">
            <v>-1165.605660042148</v>
          </cell>
          <cell r="K773">
            <v>1</v>
          </cell>
          <cell r="L773">
            <v>-1951.3991924999216</v>
          </cell>
          <cell r="M773">
            <v>-774.73334170625571</v>
          </cell>
          <cell r="N773">
            <v>-1176.6658507936659</v>
          </cell>
        </row>
        <row r="774">
          <cell r="A774" t="str">
            <v>Dic2</v>
          </cell>
          <cell r="B774" t="str">
            <v>01-Dic-2002</v>
          </cell>
          <cell r="C774">
            <v>9</v>
          </cell>
          <cell r="D774" t="str">
            <v>Generadores y Trans.</v>
          </cell>
          <cell r="E774" t="str">
            <v>INGRESO TARIFARIO</v>
          </cell>
          <cell r="F774">
            <v>5</v>
          </cell>
          <cell r="G774" t="str">
            <v>SEPSA</v>
          </cell>
          <cell r="H774">
            <v>-799.19082336284691</v>
          </cell>
          <cell r="I774">
            <v>-799.19082336284691</v>
          </cell>
          <cell r="J774">
            <v>0</v>
          </cell>
          <cell r="K774">
            <v>1</v>
          </cell>
          <cell r="L774">
            <v>-806.7741796009559</v>
          </cell>
          <cell r="M774">
            <v>-806.7741796009559</v>
          </cell>
          <cell r="N774">
            <v>0</v>
          </cell>
        </row>
        <row r="775">
          <cell r="A775" t="str">
            <v>Dic2</v>
          </cell>
          <cell r="B775" t="str">
            <v>01-Dic-2002</v>
          </cell>
          <cell r="C775">
            <v>9</v>
          </cell>
          <cell r="D775" t="str">
            <v>Generadores y Trans.</v>
          </cell>
          <cell r="E775" t="str">
            <v>INGRESO TARIFARIO</v>
          </cell>
          <cell r="F775">
            <v>6</v>
          </cell>
          <cell r="G775" t="str">
            <v>CESSA</v>
          </cell>
          <cell r="H775">
            <v>410.4542067445613</v>
          </cell>
          <cell r="I775">
            <v>-1924.2768202113211</v>
          </cell>
          <cell r="J775">
            <v>2334.7310269558825</v>
          </cell>
          <cell r="K775">
            <v>1</v>
          </cell>
          <cell r="L775">
            <v>414.34892172148898</v>
          </cell>
          <cell r="M775">
            <v>-1942.5358845071241</v>
          </cell>
          <cell r="N775">
            <v>2356.8848062286133</v>
          </cell>
        </row>
        <row r="776">
          <cell r="A776" t="str">
            <v>Dic2</v>
          </cell>
          <cell r="B776" t="str">
            <v>01-Dic-2002</v>
          </cell>
          <cell r="C776">
            <v>10</v>
          </cell>
          <cell r="D776" t="str">
            <v>Distribuidores</v>
          </cell>
          <cell r="E776" t="str">
            <v>CRE</v>
          </cell>
          <cell r="F776">
            <v>1</v>
          </cell>
          <cell r="G776" t="str">
            <v>CRE</v>
          </cell>
          <cell r="H776">
            <v>-210178.53917113657</v>
          </cell>
          <cell r="I776">
            <v>-70128.432717536401</v>
          </cell>
          <cell r="J776">
            <v>-140050.10645360016</v>
          </cell>
          <cell r="K776">
            <v>1</v>
          </cell>
          <cell r="L776">
            <v>-212172.87980862462</v>
          </cell>
          <cell r="M776">
            <v>-70793.866894419945</v>
          </cell>
          <cell r="N776">
            <v>-141379.01291420468</v>
          </cell>
        </row>
        <row r="777">
          <cell r="A777" t="str">
            <v>Dic2</v>
          </cell>
          <cell r="B777" t="str">
            <v>01-Dic-2002</v>
          </cell>
          <cell r="C777">
            <v>11</v>
          </cell>
          <cell r="D777" t="str">
            <v>Distribuidores</v>
          </cell>
          <cell r="E777" t="str">
            <v>ELECTROPAZ</v>
          </cell>
          <cell r="F777">
            <v>2</v>
          </cell>
          <cell r="G777" t="str">
            <v>ELECTROPAZ</v>
          </cell>
          <cell r="H777">
            <v>6822.5520343581684</v>
          </cell>
          <cell r="I777">
            <v>6822.5520343581684</v>
          </cell>
          <cell r="J777">
            <v>0</v>
          </cell>
          <cell r="K777">
            <v>1</v>
          </cell>
          <cell r="L777">
            <v>6887.2898178976111</v>
          </cell>
          <cell r="M777">
            <v>6887.2898178976111</v>
          </cell>
          <cell r="N777">
            <v>0</v>
          </cell>
        </row>
        <row r="778">
          <cell r="A778" t="str">
            <v>Dic2</v>
          </cell>
          <cell r="B778" t="str">
            <v>01-Dic-2002</v>
          </cell>
          <cell r="C778">
            <v>12</v>
          </cell>
          <cell r="D778" t="str">
            <v>Distribuidores</v>
          </cell>
          <cell r="E778" t="str">
            <v>ELFEC</v>
          </cell>
          <cell r="F778">
            <v>3</v>
          </cell>
          <cell r="G778" t="str">
            <v>ELFEC</v>
          </cell>
          <cell r="H778">
            <v>-321797.74888321362</v>
          </cell>
          <cell r="I778">
            <v>-106384.48306241371</v>
          </cell>
          <cell r="J778">
            <v>-215413.26582079992</v>
          </cell>
          <cell r="K778">
            <v>1</v>
          </cell>
          <cell r="L778">
            <v>-324851.22108918137</v>
          </cell>
          <cell r="M778">
            <v>-107393.9433936456</v>
          </cell>
          <cell r="N778">
            <v>-217457.2776955358</v>
          </cell>
        </row>
        <row r="779">
          <cell r="A779" t="str">
            <v>Dic2</v>
          </cell>
          <cell r="B779" t="str">
            <v>01-Dic-2002</v>
          </cell>
          <cell r="C779">
            <v>13</v>
          </cell>
          <cell r="D779" t="str">
            <v>Distribuidores</v>
          </cell>
          <cell r="E779" t="str">
            <v>ELFEO</v>
          </cell>
          <cell r="F779">
            <v>4</v>
          </cell>
          <cell r="G779" t="str">
            <v>ELFEO</v>
          </cell>
          <cell r="H779">
            <v>-27347.400571598562</v>
          </cell>
          <cell r="I779">
            <v>-10857.308495998559</v>
          </cell>
          <cell r="J779">
            <v>-16490.092075600005</v>
          </cell>
          <cell r="K779">
            <v>1</v>
          </cell>
          <cell r="L779">
            <v>-27606.89439292156</v>
          </cell>
          <cell r="M779">
            <v>-10960.331248143979</v>
          </cell>
          <cell r="N779">
            <v>-16646.563144777581</v>
          </cell>
        </row>
        <row r="780">
          <cell r="A780" t="str">
            <v>Dic2</v>
          </cell>
          <cell r="B780" t="str">
            <v>01-Dic-2002</v>
          </cell>
          <cell r="C780">
            <v>14</v>
          </cell>
          <cell r="D780" t="str">
            <v>Distribuidores</v>
          </cell>
          <cell r="E780" t="str">
            <v>SEPSA</v>
          </cell>
          <cell r="F780">
            <v>5</v>
          </cell>
          <cell r="G780" t="str">
            <v>SEPSA</v>
          </cell>
          <cell r="H780">
            <v>-11306.336881335485</v>
          </cell>
          <cell r="I780">
            <v>-11306.336881335485</v>
          </cell>
          <cell r="J780">
            <v>0</v>
          </cell>
          <cell r="K780">
            <v>1</v>
          </cell>
          <cell r="L780">
            <v>-11413.620370851117</v>
          </cell>
          <cell r="M780">
            <v>-11413.620370851117</v>
          </cell>
          <cell r="N780">
            <v>0</v>
          </cell>
        </row>
        <row r="781">
          <cell r="A781" t="str">
            <v>Dic2</v>
          </cell>
          <cell r="B781" t="str">
            <v>01-Dic-2002</v>
          </cell>
          <cell r="C781">
            <v>15</v>
          </cell>
          <cell r="D781" t="str">
            <v>Distribuidores</v>
          </cell>
          <cell r="E781" t="str">
            <v>CESSA</v>
          </cell>
          <cell r="F781">
            <v>6</v>
          </cell>
          <cell r="G781" t="str">
            <v>CESSA</v>
          </cell>
          <cell r="H781">
            <v>5806.7903185974865</v>
          </cell>
          <cell r="I781">
            <v>-27223.187937402508</v>
          </cell>
          <cell r="J781">
            <v>33029.978255999995</v>
          </cell>
          <cell r="K781">
            <v>1</v>
          </cell>
          <cell r="L781">
            <v>5861.8897495451993</v>
          </cell>
          <cell r="M781">
            <v>-27481.50313075976</v>
          </cell>
          <cell r="N781">
            <v>33343.392880304957</v>
          </cell>
        </row>
        <row r="782">
          <cell r="A782" t="str">
            <v>Ene3</v>
          </cell>
          <cell r="B782" t="str">
            <v>01-Ene-2003</v>
          </cell>
          <cell r="C782">
            <v>1</v>
          </cell>
          <cell r="D782" t="str">
            <v>Generadores y Trans.</v>
          </cell>
          <cell r="E782" t="str">
            <v>CORANI</v>
          </cell>
          <cell r="F782">
            <v>1</v>
          </cell>
          <cell r="G782" t="str">
            <v>CRE</v>
          </cell>
          <cell r="H782">
            <v>-229186.17226520542</v>
          </cell>
          <cell r="I782">
            <v>-92973.958329458314</v>
          </cell>
          <cell r="J782">
            <v>-136212.2139357471</v>
          </cell>
          <cell r="K782">
            <v>0</v>
          </cell>
          <cell r="L782">
            <v>-229186.17226520542</v>
          </cell>
          <cell r="M782">
            <v>-92973.958329458314</v>
          </cell>
          <cell r="N782">
            <v>-136212.2139357471</v>
          </cell>
        </row>
        <row r="783">
          <cell r="A783" t="str">
            <v>Ene3</v>
          </cell>
          <cell r="B783" t="str">
            <v>01-Ene-2003</v>
          </cell>
          <cell r="C783">
            <v>1</v>
          </cell>
          <cell r="D783" t="str">
            <v>Generadores y Trans.</v>
          </cell>
          <cell r="E783" t="str">
            <v>CORANI</v>
          </cell>
          <cell r="F783">
            <v>2</v>
          </cell>
          <cell r="G783" t="str">
            <v>ELECTROPAZ</v>
          </cell>
          <cell r="H783">
            <v>2612.3476729369295</v>
          </cell>
          <cell r="I783">
            <v>2612.3476729369295</v>
          </cell>
          <cell r="J783">
            <v>0</v>
          </cell>
          <cell r="K783">
            <v>0</v>
          </cell>
          <cell r="L783">
            <v>2612.3476729369295</v>
          </cell>
          <cell r="M783">
            <v>2612.3476729369295</v>
          </cell>
          <cell r="N783">
            <v>0</v>
          </cell>
        </row>
        <row r="784">
          <cell r="A784" t="str">
            <v>Ene3</v>
          </cell>
          <cell r="B784" t="str">
            <v>01-Ene-2003</v>
          </cell>
          <cell r="C784">
            <v>1</v>
          </cell>
          <cell r="D784" t="str">
            <v>Generadores y Trans.</v>
          </cell>
          <cell r="E784" t="str">
            <v>CORANI</v>
          </cell>
          <cell r="F784">
            <v>3</v>
          </cell>
          <cell r="G784" t="str">
            <v>ELFEC</v>
          </cell>
          <cell r="H784">
            <v>-280214.91192402679</v>
          </cell>
          <cell r="I784">
            <v>-84230.045971705462</v>
          </cell>
          <cell r="J784">
            <v>-195984.86595232133</v>
          </cell>
          <cell r="K784">
            <v>0</v>
          </cell>
          <cell r="L784">
            <v>-280214.91192402679</v>
          </cell>
          <cell r="M784">
            <v>-84230.045971705462</v>
          </cell>
          <cell r="N784">
            <v>-195984.86595232133</v>
          </cell>
        </row>
        <row r="785">
          <cell r="A785" t="str">
            <v>Ene3</v>
          </cell>
          <cell r="B785" t="str">
            <v>01-Ene-2003</v>
          </cell>
          <cell r="C785">
            <v>1</v>
          </cell>
          <cell r="D785" t="str">
            <v>Generadores y Trans.</v>
          </cell>
          <cell r="E785" t="str">
            <v>CORANI</v>
          </cell>
          <cell r="F785">
            <v>4</v>
          </cell>
          <cell r="G785" t="str">
            <v>ELFEO</v>
          </cell>
          <cell r="H785">
            <v>-32105.532982771718</v>
          </cell>
          <cell r="I785">
            <v>-13362.674300785664</v>
          </cell>
          <cell r="J785">
            <v>-18742.858681986054</v>
          </cell>
          <cell r="K785">
            <v>0</v>
          </cell>
          <cell r="L785">
            <v>-32105.532982771718</v>
          </cell>
          <cell r="M785">
            <v>-13362.674300785664</v>
          </cell>
          <cell r="N785">
            <v>-18742.858681986054</v>
          </cell>
        </row>
        <row r="786">
          <cell r="A786" t="str">
            <v>Ene3</v>
          </cell>
          <cell r="B786" t="str">
            <v>01-Ene-2003</v>
          </cell>
          <cell r="C786">
            <v>1</v>
          </cell>
          <cell r="D786" t="str">
            <v>Generadores y Trans.</v>
          </cell>
          <cell r="E786" t="str">
            <v>CORANI</v>
          </cell>
          <cell r="F786">
            <v>5</v>
          </cell>
          <cell r="G786" t="str">
            <v>SEPSA</v>
          </cell>
          <cell r="H786">
            <v>-8462.0266705512058</v>
          </cell>
          <cell r="I786">
            <v>-8462.0266705512058</v>
          </cell>
          <cell r="J786">
            <v>0</v>
          </cell>
          <cell r="K786">
            <v>0</v>
          </cell>
          <cell r="L786">
            <v>-8462.0266705512058</v>
          </cell>
          <cell r="M786">
            <v>-8462.0266705512058</v>
          </cell>
          <cell r="N786">
            <v>0</v>
          </cell>
        </row>
        <row r="787">
          <cell r="A787" t="str">
            <v>Ene3</v>
          </cell>
          <cell r="B787" t="str">
            <v>01-Ene-2003</v>
          </cell>
          <cell r="C787">
            <v>1</v>
          </cell>
          <cell r="D787" t="str">
            <v>Generadores y Trans.</v>
          </cell>
          <cell r="E787" t="str">
            <v>CORANI</v>
          </cell>
          <cell r="F787">
            <v>6</v>
          </cell>
          <cell r="G787" t="str">
            <v>CESSA</v>
          </cell>
          <cell r="H787">
            <v>-1455.1369034171485</v>
          </cell>
          <cell r="I787">
            <v>-34702.275656784368</v>
          </cell>
          <cell r="J787">
            <v>33247.138753367217</v>
          </cell>
          <cell r="K787">
            <v>0</v>
          </cell>
          <cell r="L787">
            <v>-1455.1369034171485</v>
          </cell>
          <cell r="M787">
            <v>-34702.275656784368</v>
          </cell>
          <cell r="N787">
            <v>33247.138753367217</v>
          </cell>
        </row>
        <row r="788">
          <cell r="A788" t="str">
            <v>Ene3</v>
          </cell>
          <cell r="B788" t="str">
            <v>01-Ene-2003</v>
          </cell>
          <cell r="C788">
            <v>2</v>
          </cell>
          <cell r="D788" t="str">
            <v>Generadores y Trans.</v>
          </cell>
          <cell r="E788" t="str">
            <v>GUARACACHI</v>
          </cell>
          <cell r="F788">
            <v>1</v>
          </cell>
          <cell r="G788" t="str">
            <v>CRE</v>
          </cell>
          <cell r="H788">
            <v>-327524.74322521064</v>
          </cell>
          <cell r="I788">
            <v>-132866.96805272455</v>
          </cell>
          <cell r="J788">
            <v>-194657.77517248609</v>
          </cell>
          <cell r="K788">
            <v>0</v>
          </cell>
          <cell r="L788">
            <v>-327524.74322521064</v>
          </cell>
          <cell r="M788">
            <v>-132866.96805272455</v>
          </cell>
          <cell r="N788">
            <v>-194657.77517248609</v>
          </cell>
        </row>
        <row r="789">
          <cell r="A789" t="str">
            <v>Ene3</v>
          </cell>
          <cell r="B789" t="str">
            <v>01-Ene-2003</v>
          </cell>
          <cell r="C789">
            <v>2</v>
          </cell>
          <cell r="D789" t="str">
            <v>Generadores y Trans.</v>
          </cell>
          <cell r="E789" t="str">
            <v>GUARACACHI</v>
          </cell>
          <cell r="F789">
            <v>2</v>
          </cell>
          <cell r="G789" t="str">
            <v>ELECTROPAZ</v>
          </cell>
          <cell r="H789">
            <v>3733.24661054842</v>
          </cell>
          <cell r="I789">
            <v>3733.24661054842</v>
          </cell>
          <cell r="J789">
            <v>0</v>
          </cell>
          <cell r="K789">
            <v>0</v>
          </cell>
          <cell r="L789">
            <v>3733.24661054842</v>
          </cell>
          <cell r="M789">
            <v>3733.24661054842</v>
          </cell>
          <cell r="N789">
            <v>0</v>
          </cell>
        </row>
        <row r="790">
          <cell r="A790" t="str">
            <v>Ene3</v>
          </cell>
          <cell r="B790" t="str">
            <v>01-Ene-2003</v>
          </cell>
          <cell r="C790">
            <v>2</v>
          </cell>
          <cell r="D790" t="str">
            <v>Generadores y Trans.</v>
          </cell>
          <cell r="E790" t="str">
            <v>GUARACACHI</v>
          </cell>
          <cell r="F790">
            <v>3</v>
          </cell>
          <cell r="G790" t="str">
            <v>ELFEC</v>
          </cell>
          <cell r="H790">
            <v>-400448.75381744548</v>
          </cell>
          <cell r="I790">
            <v>-120371.24188630114</v>
          </cell>
          <cell r="J790">
            <v>-280077.51193114434</v>
          </cell>
          <cell r="K790">
            <v>0</v>
          </cell>
          <cell r="L790">
            <v>-400448.75381744548</v>
          </cell>
          <cell r="M790">
            <v>-120371.24188630114</v>
          </cell>
          <cell r="N790">
            <v>-280077.51193114434</v>
          </cell>
        </row>
        <row r="791">
          <cell r="A791" t="str">
            <v>Ene3</v>
          </cell>
          <cell r="B791" t="str">
            <v>01-Ene-2003</v>
          </cell>
          <cell r="C791">
            <v>2</v>
          </cell>
          <cell r="D791" t="str">
            <v>Generadores y Trans.</v>
          </cell>
          <cell r="E791" t="str">
            <v>GUARACACHI</v>
          </cell>
          <cell r="F791">
            <v>4</v>
          </cell>
          <cell r="G791" t="str">
            <v>ELFEO</v>
          </cell>
          <cell r="H791">
            <v>-45881.286564369482</v>
          </cell>
          <cell r="I791">
            <v>-19096.293750665314</v>
          </cell>
          <cell r="J791">
            <v>-26784.992813704168</v>
          </cell>
          <cell r="K791">
            <v>0</v>
          </cell>
          <cell r="L791">
            <v>-45881.286564369482</v>
          </cell>
          <cell r="M791">
            <v>-19096.293750665314</v>
          </cell>
          <cell r="N791">
            <v>-26784.992813704168</v>
          </cell>
        </row>
        <row r="792">
          <cell r="A792" t="str">
            <v>Ene3</v>
          </cell>
          <cell r="B792" t="str">
            <v>01-Ene-2003</v>
          </cell>
          <cell r="C792">
            <v>2</v>
          </cell>
          <cell r="D792" t="str">
            <v>Generadores y Trans.</v>
          </cell>
          <cell r="E792" t="str">
            <v>GUARACACHI</v>
          </cell>
          <cell r="F792">
            <v>5</v>
          </cell>
          <cell r="G792" t="str">
            <v>SEPSA</v>
          </cell>
          <cell r="H792">
            <v>-12092.889745678323</v>
          </cell>
          <cell r="I792">
            <v>-12092.889745678323</v>
          </cell>
          <cell r="J792">
            <v>0</v>
          </cell>
          <cell r="K792">
            <v>0</v>
          </cell>
          <cell r="L792">
            <v>-12092.889745678323</v>
          </cell>
          <cell r="M792">
            <v>-12092.889745678323</v>
          </cell>
          <cell r="N792">
            <v>0</v>
          </cell>
        </row>
        <row r="793">
          <cell r="A793" t="str">
            <v>Ene3</v>
          </cell>
          <cell r="B793" t="str">
            <v>01-Ene-2003</v>
          </cell>
          <cell r="C793">
            <v>2</v>
          </cell>
          <cell r="D793" t="str">
            <v>Generadores y Trans.</v>
          </cell>
          <cell r="E793" t="str">
            <v>GUARACACHI</v>
          </cell>
          <cell r="F793">
            <v>6</v>
          </cell>
          <cell r="G793" t="str">
            <v>CESSA</v>
          </cell>
          <cell r="H793">
            <v>-2079.503034318031</v>
          </cell>
          <cell r="I793">
            <v>-49592.232426076087</v>
          </cell>
          <cell r="J793">
            <v>47512.729391758054</v>
          </cell>
          <cell r="K793">
            <v>0</v>
          </cell>
          <cell r="L793">
            <v>-2079.503034318031</v>
          </cell>
          <cell r="M793">
            <v>-49592.232426076087</v>
          </cell>
          <cell r="N793">
            <v>47512.729391758054</v>
          </cell>
        </row>
        <row r="794">
          <cell r="A794" t="str">
            <v>Ene3</v>
          </cell>
          <cell r="B794" t="str">
            <v>01-Ene-2003</v>
          </cell>
          <cell r="C794">
            <v>3</v>
          </cell>
          <cell r="D794" t="str">
            <v>Generadores y Trans.</v>
          </cell>
          <cell r="E794" t="str">
            <v>VALLE HERMOSO</v>
          </cell>
          <cell r="F794">
            <v>1</v>
          </cell>
          <cell r="G794" t="str">
            <v>CRE</v>
          </cell>
          <cell r="H794">
            <v>-122166.11270261121</v>
          </cell>
          <cell r="I794">
            <v>-49559.128979828398</v>
          </cell>
          <cell r="J794">
            <v>-72606.98372278281</v>
          </cell>
          <cell r="K794">
            <v>0</v>
          </cell>
          <cell r="L794">
            <v>-122166.11270261121</v>
          </cell>
          <cell r="M794">
            <v>-49559.128979828398</v>
          </cell>
          <cell r="N794">
            <v>-72606.98372278281</v>
          </cell>
        </row>
        <row r="795">
          <cell r="A795" t="str">
            <v>Ene3</v>
          </cell>
          <cell r="B795" t="str">
            <v>01-Ene-2003</v>
          </cell>
          <cell r="C795">
            <v>3</v>
          </cell>
          <cell r="D795" t="str">
            <v>Generadores y Trans.</v>
          </cell>
          <cell r="E795" t="str">
            <v>VALLE HERMOSO</v>
          </cell>
          <cell r="F795">
            <v>2</v>
          </cell>
          <cell r="G795" t="str">
            <v>ELECTROPAZ</v>
          </cell>
          <cell r="H795">
            <v>1392.4939584100221</v>
          </cell>
          <cell r="I795">
            <v>1392.4939584100221</v>
          </cell>
          <cell r="J795">
            <v>0</v>
          </cell>
          <cell r="K795">
            <v>0</v>
          </cell>
          <cell r="L795">
            <v>1392.4939584100221</v>
          </cell>
          <cell r="M795">
            <v>1392.4939584100221</v>
          </cell>
          <cell r="N795">
            <v>0</v>
          </cell>
        </row>
        <row r="796">
          <cell r="A796" t="str">
            <v>Ene3</v>
          </cell>
          <cell r="B796" t="str">
            <v>01-Ene-2003</v>
          </cell>
          <cell r="C796">
            <v>3</v>
          </cell>
          <cell r="D796" t="str">
            <v>Generadores y Trans.</v>
          </cell>
          <cell r="E796" t="str">
            <v>VALLE HERMOSO</v>
          </cell>
          <cell r="F796">
            <v>3</v>
          </cell>
          <cell r="G796" t="str">
            <v>ELFEC</v>
          </cell>
          <cell r="H796">
            <v>-149366.63138407012</v>
          </cell>
          <cell r="I796">
            <v>-44898.246641242549</v>
          </cell>
          <cell r="J796">
            <v>-104468.38474282756</v>
          </cell>
          <cell r="K796">
            <v>0</v>
          </cell>
          <cell r="L796">
            <v>-149366.63138407012</v>
          </cell>
          <cell r="M796">
            <v>-44898.246641242549</v>
          </cell>
          <cell r="N796">
            <v>-104468.38474282756</v>
          </cell>
        </row>
        <row r="797">
          <cell r="A797" t="str">
            <v>Ene3</v>
          </cell>
          <cell r="B797" t="str">
            <v>01-Ene-2003</v>
          </cell>
          <cell r="C797">
            <v>3</v>
          </cell>
          <cell r="D797" t="str">
            <v>Generadores y Trans.</v>
          </cell>
          <cell r="E797" t="str">
            <v>VALLE HERMOSO</v>
          </cell>
          <cell r="F797">
            <v>4</v>
          </cell>
          <cell r="G797" t="str">
            <v>ELFEO</v>
          </cell>
          <cell r="H797">
            <v>-17113.633523282824</v>
          </cell>
          <cell r="I797">
            <v>-7122.8816228452097</v>
          </cell>
          <cell r="J797">
            <v>-9990.7519004376154</v>
          </cell>
          <cell r="K797">
            <v>0</v>
          </cell>
          <cell r="L797">
            <v>-17113.633523282824</v>
          </cell>
          <cell r="M797">
            <v>-7122.8816228452097</v>
          </cell>
          <cell r="N797">
            <v>-9990.7519004376154</v>
          </cell>
        </row>
        <row r="798">
          <cell r="A798" t="str">
            <v>Ene3</v>
          </cell>
          <cell r="B798" t="str">
            <v>01-Ene-2003</v>
          </cell>
          <cell r="C798">
            <v>3</v>
          </cell>
          <cell r="D798" t="str">
            <v>Generadores y Trans.</v>
          </cell>
          <cell r="E798" t="str">
            <v>VALLE HERMOSO</v>
          </cell>
          <cell r="F798">
            <v>5</v>
          </cell>
          <cell r="G798" t="str">
            <v>SEPSA</v>
          </cell>
          <cell r="H798">
            <v>-4510.6251119322269</v>
          </cell>
          <cell r="I798">
            <v>-4510.6251119322269</v>
          </cell>
          <cell r="J798">
            <v>0</v>
          </cell>
          <cell r="K798">
            <v>0</v>
          </cell>
          <cell r="L798">
            <v>-4510.6251119322269</v>
          </cell>
          <cell r="M798">
            <v>-4510.6251119322269</v>
          </cell>
          <cell r="N798">
            <v>0</v>
          </cell>
        </row>
        <row r="799">
          <cell r="A799" t="str">
            <v>Ene3</v>
          </cell>
          <cell r="B799" t="str">
            <v>01-Ene-2003</v>
          </cell>
          <cell r="C799">
            <v>3</v>
          </cell>
          <cell r="D799" t="str">
            <v>Generadores y Trans.</v>
          </cell>
          <cell r="E799" t="str">
            <v>VALLE HERMOSO</v>
          </cell>
          <cell r="F799">
            <v>6</v>
          </cell>
          <cell r="G799" t="str">
            <v>CESSA</v>
          </cell>
          <cell r="H799">
            <v>-775.65071742147393</v>
          </cell>
          <cell r="I799">
            <v>-18497.809344352947</v>
          </cell>
          <cell r="J799">
            <v>17722.158626931472</v>
          </cell>
          <cell r="K799">
            <v>0</v>
          </cell>
          <cell r="L799">
            <v>-775.65071742147393</v>
          </cell>
          <cell r="M799">
            <v>-18497.809344352947</v>
          </cell>
          <cell r="N799">
            <v>17722.158626931472</v>
          </cell>
        </row>
        <row r="800">
          <cell r="A800" t="str">
            <v>Ene3</v>
          </cell>
          <cell r="B800" t="str">
            <v>01-Ene-2003</v>
          </cell>
          <cell r="C800">
            <v>4</v>
          </cell>
          <cell r="D800" t="str">
            <v>Generadores y Trans.</v>
          </cell>
          <cell r="E800" t="str">
            <v>COBEE</v>
          </cell>
          <cell r="F800">
            <v>1</v>
          </cell>
          <cell r="G800" t="str">
            <v>CRE</v>
          </cell>
          <cell r="H800">
            <v>-21896.110294626138</v>
          </cell>
          <cell r="I800">
            <v>-8882.5954288118282</v>
          </cell>
          <cell r="J800">
            <v>-13013.51486581431</v>
          </cell>
          <cell r="K800">
            <v>0</v>
          </cell>
          <cell r="L800">
            <v>-21896.110294626138</v>
          </cell>
          <cell r="M800">
            <v>-8882.5954288118282</v>
          </cell>
          <cell r="N800">
            <v>-13013.51486581431</v>
          </cell>
        </row>
        <row r="801">
          <cell r="A801" t="str">
            <v>Ene3</v>
          </cell>
          <cell r="B801" t="str">
            <v>01-Ene-2003</v>
          </cell>
          <cell r="C801">
            <v>4</v>
          </cell>
          <cell r="D801" t="str">
            <v>Generadores y Trans.</v>
          </cell>
          <cell r="E801" t="str">
            <v>COBEE</v>
          </cell>
          <cell r="F801">
            <v>2</v>
          </cell>
          <cell r="G801" t="str">
            <v>ELECTROPAZ</v>
          </cell>
          <cell r="H801">
            <v>249.57985994175516</v>
          </cell>
          <cell r="I801">
            <v>249.57985994175516</v>
          </cell>
          <cell r="J801">
            <v>0</v>
          </cell>
          <cell r="K801">
            <v>0</v>
          </cell>
          <cell r="L801">
            <v>249.57985994175516</v>
          </cell>
          <cell r="M801">
            <v>249.57985994175516</v>
          </cell>
          <cell r="N801">
            <v>0</v>
          </cell>
        </row>
        <row r="802">
          <cell r="A802" t="str">
            <v>Ene3</v>
          </cell>
          <cell r="B802" t="str">
            <v>01-Ene-2003</v>
          </cell>
          <cell r="C802">
            <v>4</v>
          </cell>
          <cell r="D802" t="str">
            <v>Generadores y Trans.</v>
          </cell>
          <cell r="E802" t="str">
            <v>COBEE</v>
          </cell>
          <cell r="F802">
            <v>3</v>
          </cell>
          <cell r="G802" t="str">
            <v>ELFEC</v>
          </cell>
          <cell r="H802">
            <v>-26771.321136196391</v>
          </cell>
          <cell r="I802">
            <v>-8047.2148842545694</v>
          </cell>
          <cell r="J802">
            <v>-18724.106251941823</v>
          </cell>
          <cell r="K802">
            <v>0</v>
          </cell>
          <cell r="L802">
            <v>-26771.321136196391</v>
          </cell>
          <cell r="M802">
            <v>-8047.2148842545694</v>
          </cell>
          <cell r="N802">
            <v>-18724.106251941823</v>
          </cell>
        </row>
        <row r="803">
          <cell r="A803" t="str">
            <v>Ene3</v>
          </cell>
          <cell r="B803" t="str">
            <v>01-Ene-2003</v>
          </cell>
          <cell r="C803">
            <v>4</v>
          </cell>
          <cell r="D803" t="str">
            <v>Generadores y Trans.</v>
          </cell>
          <cell r="E803" t="str">
            <v>COBEE</v>
          </cell>
          <cell r="F803">
            <v>4</v>
          </cell>
          <cell r="G803" t="str">
            <v>ELFEO</v>
          </cell>
          <cell r="H803">
            <v>-3067.3154680774464</v>
          </cell>
          <cell r="I803">
            <v>-1276.6502770620673</v>
          </cell>
          <cell r="J803">
            <v>-1790.6651910153792</v>
          </cell>
          <cell r="K803">
            <v>0</v>
          </cell>
          <cell r="L803">
            <v>-3067.3154680774464</v>
          </cell>
          <cell r="M803">
            <v>-1276.6502770620673</v>
          </cell>
          <cell r="N803">
            <v>-1790.6651910153792</v>
          </cell>
        </row>
        <row r="804">
          <cell r="A804" t="str">
            <v>Ene3</v>
          </cell>
          <cell r="B804" t="str">
            <v>01-Ene-2003</v>
          </cell>
          <cell r="C804">
            <v>4</v>
          </cell>
          <cell r="D804" t="str">
            <v>Generadores y Trans.</v>
          </cell>
          <cell r="E804" t="str">
            <v>COBEE</v>
          </cell>
          <cell r="F804">
            <v>5</v>
          </cell>
          <cell r="G804" t="str">
            <v>SEPSA</v>
          </cell>
          <cell r="H804">
            <v>-808.44960000489039</v>
          </cell>
          <cell r="I804">
            <v>-808.44960000489039</v>
          </cell>
          <cell r="J804">
            <v>0</v>
          </cell>
          <cell r="K804">
            <v>0</v>
          </cell>
          <cell r="L804">
            <v>-808.44960000489039</v>
          </cell>
          <cell r="M804">
            <v>-808.44960000489039</v>
          </cell>
          <cell r="N804">
            <v>0</v>
          </cell>
        </row>
        <row r="805">
          <cell r="A805" t="str">
            <v>Ene3</v>
          </cell>
          <cell r="B805" t="str">
            <v>01-Ene-2003</v>
          </cell>
          <cell r="C805">
            <v>4</v>
          </cell>
          <cell r="D805" t="str">
            <v>Generadores y Trans.</v>
          </cell>
          <cell r="E805" t="str">
            <v>COBEE</v>
          </cell>
          <cell r="F805">
            <v>6</v>
          </cell>
          <cell r="G805" t="str">
            <v>CESSA</v>
          </cell>
          <cell r="H805">
            <v>-139.02164260648905</v>
          </cell>
          <cell r="I805">
            <v>-3315.4044493408928</v>
          </cell>
          <cell r="J805">
            <v>3176.3828067344039</v>
          </cell>
          <cell r="K805">
            <v>0</v>
          </cell>
          <cell r="L805">
            <v>-139.02164260648905</v>
          </cell>
          <cell r="M805">
            <v>-3315.4044493408928</v>
          </cell>
          <cell r="N805">
            <v>3176.3828067344039</v>
          </cell>
        </row>
        <row r="806">
          <cell r="A806" t="str">
            <v>Ene3</v>
          </cell>
          <cell r="B806" t="str">
            <v>01-Ene-2003</v>
          </cell>
          <cell r="C806">
            <v>5</v>
          </cell>
          <cell r="D806" t="str">
            <v>Generadores y Trans.</v>
          </cell>
          <cell r="E806" t="str">
            <v>CECBB</v>
          </cell>
          <cell r="F806">
            <v>1</v>
          </cell>
          <cell r="G806" t="str">
            <v>CRE</v>
          </cell>
          <cell r="H806">
            <v>-106737.50894233654</v>
          </cell>
          <cell r="I806">
            <v>-43300.207034792373</v>
          </cell>
          <cell r="J806">
            <v>-63437.30190754417</v>
          </cell>
          <cell r="K806">
            <v>0</v>
          </cell>
          <cell r="L806">
            <v>-106737.50894233654</v>
          </cell>
          <cell r="M806">
            <v>-43300.207034792373</v>
          </cell>
          <cell r="N806">
            <v>-63437.30190754417</v>
          </cell>
        </row>
        <row r="807">
          <cell r="A807" t="str">
            <v>Ene3</v>
          </cell>
          <cell r="B807" t="str">
            <v>01-Ene-2003</v>
          </cell>
          <cell r="C807">
            <v>5</v>
          </cell>
          <cell r="D807" t="str">
            <v>Generadores y Trans.</v>
          </cell>
          <cell r="E807" t="str">
            <v>CECBB</v>
          </cell>
          <cell r="F807">
            <v>2</v>
          </cell>
          <cell r="G807" t="str">
            <v>ELECTROPAZ</v>
          </cell>
          <cell r="H807">
            <v>1216.6330993910922</v>
          </cell>
          <cell r="I807">
            <v>1216.6330993910922</v>
          </cell>
          <cell r="J807">
            <v>0</v>
          </cell>
          <cell r="K807">
            <v>0</v>
          </cell>
          <cell r="L807">
            <v>1216.6330993910922</v>
          </cell>
          <cell r="M807">
            <v>1216.6330993910922</v>
          </cell>
          <cell r="N807">
            <v>0</v>
          </cell>
        </row>
        <row r="808">
          <cell r="A808" t="str">
            <v>Ene3</v>
          </cell>
          <cell r="B808" t="str">
            <v>01-Ene-2003</v>
          </cell>
          <cell r="C808">
            <v>5</v>
          </cell>
          <cell r="D808" t="str">
            <v>Generadores y Trans.</v>
          </cell>
          <cell r="E808" t="str">
            <v>CECBB</v>
          </cell>
          <cell r="F808">
            <v>3</v>
          </cell>
          <cell r="G808" t="str">
            <v>ELFEC</v>
          </cell>
          <cell r="H808">
            <v>-130502.8194836153</v>
          </cell>
          <cell r="I808">
            <v>-39227.95688875534</v>
          </cell>
          <cell r="J808">
            <v>-91274.862594859966</v>
          </cell>
          <cell r="K808">
            <v>0</v>
          </cell>
          <cell r="L808">
            <v>-130502.8194836153</v>
          </cell>
          <cell r="M808">
            <v>-39227.95688875534</v>
          </cell>
          <cell r="N808">
            <v>-91274.862594859966</v>
          </cell>
        </row>
        <row r="809">
          <cell r="A809" t="str">
            <v>Ene3</v>
          </cell>
          <cell r="B809" t="str">
            <v>01-Ene-2003</v>
          </cell>
          <cell r="C809">
            <v>5</v>
          </cell>
          <cell r="D809" t="str">
            <v>Generadores y Trans.</v>
          </cell>
          <cell r="E809" t="str">
            <v>CECBB</v>
          </cell>
          <cell r="F809">
            <v>4</v>
          </cell>
          <cell r="G809" t="str">
            <v>ELFEO</v>
          </cell>
          <cell r="H809">
            <v>-14952.318370593675</v>
          </cell>
          <cell r="I809">
            <v>-6223.3185954307191</v>
          </cell>
          <cell r="J809">
            <v>-8728.9997751629562</v>
          </cell>
          <cell r="K809">
            <v>0</v>
          </cell>
          <cell r="L809">
            <v>-14952.318370593675</v>
          </cell>
          <cell r="M809">
            <v>-6223.3185954307191</v>
          </cell>
          <cell r="N809">
            <v>-8728.9997751629562</v>
          </cell>
        </row>
        <row r="810">
          <cell r="A810" t="str">
            <v>Ene3</v>
          </cell>
          <cell r="B810" t="str">
            <v>01-Ene-2003</v>
          </cell>
          <cell r="C810">
            <v>5</v>
          </cell>
          <cell r="D810" t="str">
            <v>Generadores y Trans.</v>
          </cell>
          <cell r="E810" t="str">
            <v>CECBB</v>
          </cell>
          <cell r="F810">
            <v>5</v>
          </cell>
          <cell r="G810" t="str">
            <v>SEPSA</v>
          </cell>
          <cell r="H810">
            <v>-3940.9692063493408</v>
          </cell>
          <cell r="I810">
            <v>-3940.9692063493408</v>
          </cell>
          <cell r="J810">
            <v>0</v>
          </cell>
          <cell r="K810">
            <v>0</v>
          </cell>
          <cell r="L810">
            <v>-3940.9692063493408</v>
          </cell>
          <cell r="M810">
            <v>-3940.9692063493408</v>
          </cell>
          <cell r="N810">
            <v>0</v>
          </cell>
        </row>
        <row r="811">
          <cell r="A811" t="str">
            <v>Ene3</v>
          </cell>
          <cell r="B811" t="str">
            <v>01-Ene-2003</v>
          </cell>
          <cell r="C811">
            <v>5</v>
          </cell>
          <cell r="D811" t="str">
            <v>Generadores y Trans.</v>
          </cell>
          <cell r="E811" t="str">
            <v>CECBB</v>
          </cell>
          <cell r="F811">
            <v>6</v>
          </cell>
          <cell r="G811" t="str">
            <v>CESSA</v>
          </cell>
          <cell r="H811">
            <v>-677.69223031956824</v>
          </cell>
          <cell r="I811">
            <v>-16161.683846917624</v>
          </cell>
          <cell r="J811">
            <v>15483.991616598056</v>
          </cell>
          <cell r="K811">
            <v>0</v>
          </cell>
          <cell r="L811">
            <v>-677.69223031956824</v>
          </cell>
          <cell r="M811">
            <v>-16161.683846917624</v>
          </cell>
          <cell r="N811">
            <v>15483.991616598056</v>
          </cell>
        </row>
        <row r="812">
          <cell r="A812" t="str">
            <v>Ene3</v>
          </cell>
          <cell r="B812" t="str">
            <v>01-Ene-2003</v>
          </cell>
          <cell r="C812">
            <v>6</v>
          </cell>
          <cell r="D812" t="str">
            <v>Generadores y Trans.</v>
          </cell>
          <cell r="E812" t="str">
            <v>RÍO ELÉCTRICO</v>
          </cell>
          <cell r="F812">
            <v>1</v>
          </cell>
          <cell r="G812" t="str">
            <v>CRE</v>
          </cell>
          <cell r="H812">
            <v>-7291.9956878820412</v>
          </cell>
          <cell r="I812">
            <v>-2958.1440124547253</v>
          </cell>
          <cell r="J812">
            <v>-4333.851675427316</v>
          </cell>
          <cell r="K812">
            <v>0</v>
          </cell>
          <cell r="L812">
            <v>-7291.9956878820412</v>
          </cell>
          <cell r="M812">
            <v>-2958.1440124547253</v>
          </cell>
          <cell r="N812">
            <v>-4333.851675427316</v>
          </cell>
        </row>
        <row r="813">
          <cell r="A813" t="str">
            <v>Ene3</v>
          </cell>
          <cell r="B813" t="str">
            <v>01-Ene-2003</v>
          </cell>
          <cell r="C813">
            <v>6</v>
          </cell>
          <cell r="D813" t="str">
            <v>Generadores y Trans.</v>
          </cell>
          <cell r="E813" t="str">
            <v>RÍO ELÉCTRICO</v>
          </cell>
          <cell r="F813">
            <v>2</v>
          </cell>
          <cell r="G813" t="str">
            <v>ELECTROPAZ</v>
          </cell>
          <cell r="H813">
            <v>83.116829335854263</v>
          </cell>
          <cell r="I813">
            <v>83.116829335854263</v>
          </cell>
          <cell r="J813">
            <v>0</v>
          </cell>
          <cell r="K813">
            <v>0</v>
          </cell>
          <cell r="L813">
            <v>83.116829335854263</v>
          </cell>
          <cell r="M813">
            <v>83.116829335854263</v>
          </cell>
          <cell r="N813">
            <v>0</v>
          </cell>
        </row>
        <row r="814">
          <cell r="A814" t="str">
            <v>Ene3</v>
          </cell>
          <cell r="B814" t="str">
            <v>01-Ene-2003</v>
          </cell>
          <cell r="C814">
            <v>6</v>
          </cell>
          <cell r="D814" t="str">
            <v>Generadores y Trans.</v>
          </cell>
          <cell r="E814" t="str">
            <v>RÍO ELÉCTRICO</v>
          </cell>
          <cell r="F814">
            <v>3</v>
          </cell>
          <cell r="G814" t="str">
            <v>ELFEC</v>
          </cell>
          <cell r="H814">
            <v>-8915.5724764484967</v>
          </cell>
          <cell r="I814">
            <v>-2679.9397448160521</v>
          </cell>
          <cell r="J814">
            <v>-6235.6327316324441</v>
          </cell>
          <cell r="K814">
            <v>0</v>
          </cell>
          <cell r="L814">
            <v>-8915.5724764484967</v>
          </cell>
          <cell r="M814">
            <v>-2679.9397448160521</v>
          </cell>
          <cell r="N814">
            <v>-6235.6327316324441</v>
          </cell>
        </row>
        <row r="815">
          <cell r="A815" t="str">
            <v>Ene3</v>
          </cell>
          <cell r="B815" t="str">
            <v>01-Ene-2003</v>
          </cell>
          <cell r="C815">
            <v>6</v>
          </cell>
          <cell r="D815" t="str">
            <v>Generadores y Trans.</v>
          </cell>
          <cell r="E815" t="str">
            <v>RÍO ELÉCTRICO</v>
          </cell>
          <cell r="F815">
            <v>4</v>
          </cell>
          <cell r="G815" t="str">
            <v>ELFEO</v>
          </cell>
          <cell r="H815">
            <v>-1021.4988354385489</v>
          </cell>
          <cell r="I815">
            <v>-425.15899810546489</v>
          </cell>
          <cell r="J815">
            <v>-596.33983733308401</v>
          </cell>
          <cell r="K815">
            <v>0</v>
          </cell>
          <cell r="L815">
            <v>-1021.4988354385489</v>
          </cell>
          <cell r="M815">
            <v>-425.15899810546489</v>
          </cell>
          <cell r="N815">
            <v>-596.33983733308401</v>
          </cell>
        </row>
        <row r="816">
          <cell r="A816" t="str">
            <v>Ene3</v>
          </cell>
          <cell r="B816" t="str">
            <v>01-Ene-2003</v>
          </cell>
          <cell r="C816">
            <v>6</v>
          </cell>
          <cell r="D816" t="str">
            <v>Generadores y Trans.</v>
          </cell>
          <cell r="E816" t="str">
            <v>RÍO ELÉCTRICO</v>
          </cell>
          <cell r="F816">
            <v>5</v>
          </cell>
          <cell r="G816" t="str">
            <v>SEPSA</v>
          </cell>
          <cell r="H816">
            <v>-269.23553625652204</v>
          </cell>
          <cell r="I816">
            <v>-269.23553625652204</v>
          </cell>
          <cell r="J816">
            <v>0</v>
          </cell>
          <cell r="K816">
            <v>0</v>
          </cell>
          <cell r="L816">
            <v>-269.23553625652204</v>
          </cell>
          <cell r="M816">
            <v>-269.23553625652204</v>
          </cell>
          <cell r="N816">
            <v>0</v>
          </cell>
        </row>
        <row r="817">
          <cell r="A817" t="str">
            <v>Ene3</v>
          </cell>
          <cell r="B817" t="str">
            <v>01-Ene-2003</v>
          </cell>
          <cell r="C817">
            <v>6</v>
          </cell>
          <cell r="D817" t="str">
            <v>Generadores y Trans.</v>
          </cell>
          <cell r="E817" t="str">
            <v>RÍO ELÉCTRICO</v>
          </cell>
          <cell r="F817">
            <v>6</v>
          </cell>
          <cell r="G817" t="str">
            <v>CESSA</v>
          </cell>
          <cell r="H817">
            <v>-46.297959078950903</v>
          </cell>
          <cell r="I817">
            <v>-1104.1191619368169</v>
          </cell>
          <cell r="J817">
            <v>1057.821202857866</v>
          </cell>
          <cell r="K817">
            <v>0</v>
          </cell>
          <cell r="L817">
            <v>-46.297959078950903</v>
          </cell>
          <cell r="M817">
            <v>-1104.1191619368169</v>
          </cell>
          <cell r="N817">
            <v>1057.821202857866</v>
          </cell>
        </row>
        <row r="818">
          <cell r="A818" t="str">
            <v>Ene3</v>
          </cell>
          <cell r="B818" t="str">
            <v>01-Ene-2003</v>
          </cell>
          <cell r="C818">
            <v>7</v>
          </cell>
          <cell r="D818" t="str">
            <v>Generadores y Trans.</v>
          </cell>
          <cell r="E818" t="str">
            <v>HIDROBOL</v>
          </cell>
          <cell r="F818">
            <v>1</v>
          </cell>
          <cell r="G818" t="str">
            <v>CRE</v>
          </cell>
          <cell r="H818">
            <v>-105488.23137592222</v>
          </cell>
          <cell r="I818">
            <v>-42793.412583566365</v>
          </cell>
          <cell r="J818">
            <v>-62694.818792355851</v>
          </cell>
          <cell r="K818">
            <v>0</v>
          </cell>
          <cell r="L818">
            <v>-105488.23137592222</v>
          </cell>
          <cell r="M818">
            <v>-42793.412583566365</v>
          </cell>
          <cell r="N818">
            <v>-62694.818792355851</v>
          </cell>
        </row>
        <row r="819">
          <cell r="A819" t="str">
            <v>Ene3</v>
          </cell>
          <cell r="B819" t="str">
            <v>01-Ene-2003</v>
          </cell>
          <cell r="C819">
            <v>7</v>
          </cell>
          <cell r="D819" t="str">
            <v>Generadores y Trans.</v>
          </cell>
          <cell r="E819" t="str">
            <v>HIDROBOL</v>
          </cell>
          <cell r="F819">
            <v>2</v>
          </cell>
          <cell r="G819" t="str">
            <v>ELECTROPAZ</v>
          </cell>
          <cell r="H819">
            <v>1202.3933775474097</v>
          </cell>
          <cell r="I819">
            <v>1202.3933775474097</v>
          </cell>
          <cell r="J819">
            <v>0</v>
          </cell>
          <cell r="K819">
            <v>0</v>
          </cell>
          <cell r="L819">
            <v>1202.3933775474097</v>
          </cell>
          <cell r="M819">
            <v>1202.3933775474097</v>
          </cell>
          <cell r="N819">
            <v>0</v>
          </cell>
        </row>
        <row r="820">
          <cell r="A820" t="str">
            <v>Ene3</v>
          </cell>
          <cell r="B820" t="str">
            <v>01-Ene-2003</v>
          </cell>
          <cell r="C820">
            <v>7</v>
          </cell>
          <cell r="D820" t="str">
            <v>Generadores y Trans.</v>
          </cell>
          <cell r="E820" t="str">
            <v>HIDROBOL</v>
          </cell>
          <cell r="F820">
            <v>3</v>
          </cell>
          <cell r="G820" t="str">
            <v>ELFEC</v>
          </cell>
          <cell r="H820">
            <v>-128975.38787732986</v>
          </cell>
          <cell r="I820">
            <v>-38768.8248834931</v>
          </cell>
          <cell r="J820">
            <v>-90206.562993836764</v>
          </cell>
          <cell r="K820">
            <v>0</v>
          </cell>
          <cell r="L820">
            <v>-128975.38787732986</v>
          </cell>
          <cell r="M820">
            <v>-38768.8248834931</v>
          </cell>
          <cell r="N820">
            <v>-90206.562993836764</v>
          </cell>
        </row>
        <row r="821">
          <cell r="A821" t="str">
            <v>Ene3</v>
          </cell>
          <cell r="B821" t="str">
            <v>01-Ene-2003</v>
          </cell>
          <cell r="C821">
            <v>7</v>
          </cell>
          <cell r="D821" t="str">
            <v>Generadores y Trans.</v>
          </cell>
          <cell r="E821" t="str">
            <v>HIDROBOL</v>
          </cell>
          <cell r="F821">
            <v>4</v>
          </cell>
          <cell r="G821" t="str">
            <v>ELFEO</v>
          </cell>
          <cell r="H821">
            <v>-14777.313387890181</v>
          </cell>
          <cell r="I821">
            <v>-6150.4796057731946</v>
          </cell>
          <cell r="J821">
            <v>-8626.8337821169862</v>
          </cell>
          <cell r="K821">
            <v>0</v>
          </cell>
          <cell r="L821">
            <v>-14777.313387890181</v>
          </cell>
          <cell r="M821">
            <v>-6150.4796057731946</v>
          </cell>
          <cell r="N821">
            <v>-8626.8337821169862</v>
          </cell>
        </row>
        <row r="822">
          <cell r="A822" t="str">
            <v>Ene3</v>
          </cell>
          <cell r="B822" t="str">
            <v>01-Ene-2003</v>
          </cell>
          <cell r="C822">
            <v>7</v>
          </cell>
          <cell r="D822" t="str">
            <v>Generadores y Trans.</v>
          </cell>
          <cell r="E822" t="str">
            <v>HIDROBOL</v>
          </cell>
          <cell r="F822">
            <v>5</v>
          </cell>
          <cell r="G822" t="str">
            <v>SEPSA</v>
          </cell>
          <cell r="H822">
            <v>-3894.8432992693688</v>
          </cell>
          <cell r="I822">
            <v>-3894.8432992693688</v>
          </cell>
          <cell r="J822">
            <v>0</v>
          </cell>
          <cell r="K822">
            <v>0</v>
          </cell>
          <cell r="L822">
            <v>-3894.8432992693688</v>
          </cell>
          <cell r="M822">
            <v>-3894.8432992693688</v>
          </cell>
          <cell r="N822">
            <v>0</v>
          </cell>
        </row>
        <row r="823">
          <cell r="A823" t="str">
            <v>Ene3</v>
          </cell>
          <cell r="B823" t="str">
            <v>01-Ene-2003</v>
          </cell>
          <cell r="C823">
            <v>7</v>
          </cell>
          <cell r="D823" t="str">
            <v>Generadores y Trans.</v>
          </cell>
          <cell r="E823" t="str">
            <v>HIDROBOL</v>
          </cell>
          <cell r="F823">
            <v>6</v>
          </cell>
          <cell r="G823" t="str">
            <v>CESSA</v>
          </cell>
          <cell r="H823">
            <v>-669.76038228731829</v>
          </cell>
          <cell r="I823">
            <v>-15972.524204112555</v>
          </cell>
          <cell r="J823">
            <v>15302.763821825236</v>
          </cell>
          <cell r="K823">
            <v>0</v>
          </cell>
          <cell r="L823">
            <v>-669.76038228731829</v>
          </cell>
          <cell r="M823">
            <v>-15972.524204112555</v>
          </cell>
          <cell r="N823">
            <v>15302.763821825236</v>
          </cell>
        </row>
        <row r="824">
          <cell r="A824" t="str">
            <v>Ene3</v>
          </cell>
          <cell r="B824" t="str">
            <v>01-Ene-2003</v>
          </cell>
          <cell r="C824">
            <v>8</v>
          </cell>
          <cell r="D824" t="str">
            <v>Generadores y Trans.</v>
          </cell>
          <cell r="E824" t="str">
            <v>SYNERGIA</v>
          </cell>
          <cell r="F824">
            <v>1</v>
          </cell>
          <cell r="G824" t="str">
            <v>CRE</v>
          </cell>
          <cell r="H824">
            <v>-12499.313156872731</v>
          </cell>
          <cell r="I824">
            <v>-5070.5965770447356</v>
          </cell>
          <cell r="J824">
            <v>-7428.7165798279957</v>
          </cell>
          <cell r="K824">
            <v>0</v>
          </cell>
          <cell r="L824">
            <v>-12499.313156872731</v>
          </cell>
          <cell r="M824">
            <v>-5070.5965770447356</v>
          </cell>
          <cell r="N824">
            <v>-7428.7165798279957</v>
          </cell>
        </row>
        <row r="825">
          <cell r="A825" t="str">
            <v>Ene3</v>
          </cell>
          <cell r="B825" t="str">
            <v>01-Ene-2003</v>
          </cell>
          <cell r="C825">
            <v>8</v>
          </cell>
          <cell r="D825" t="str">
            <v>Generadores y Trans.</v>
          </cell>
          <cell r="E825" t="str">
            <v>SYNERGIA</v>
          </cell>
          <cell r="F825">
            <v>2</v>
          </cell>
          <cell r="G825" t="str">
            <v>ELECTROPAZ</v>
          </cell>
          <cell r="H825">
            <v>142.47173516595126</v>
          </cell>
          <cell r="I825">
            <v>142.47173516595126</v>
          </cell>
          <cell r="J825">
            <v>0</v>
          </cell>
          <cell r="K825">
            <v>0</v>
          </cell>
          <cell r="L825">
            <v>142.47173516595126</v>
          </cell>
          <cell r="M825">
            <v>142.47173516595126</v>
          </cell>
          <cell r="N825">
            <v>0</v>
          </cell>
        </row>
        <row r="826">
          <cell r="A826" t="str">
            <v>Ene3</v>
          </cell>
          <cell r="B826" t="str">
            <v>01-Ene-2003</v>
          </cell>
          <cell r="C826">
            <v>8</v>
          </cell>
          <cell r="D826" t="str">
            <v>Generadores y Trans.</v>
          </cell>
          <cell r="E826" t="str">
            <v>SYNERGIA</v>
          </cell>
          <cell r="F826">
            <v>3</v>
          </cell>
          <cell r="G826" t="str">
            <v>ELFEC</v>
          </cell>
          <cell r="H826">
            <v>-15282.30914084542</v>
          </cell>
          <cell r="I826">
            <v>-4593.7226989412475</v>
          </cell>
          <cell r="J826">
            <v>-10688.586441904172</v>
          </cell>
          <cell r="K826">
            <v>0</v>
          </cell>
          <cell r="L826">
            <v>-15282.30914084542</v>
          </cell>
          <cell r="M826">
            <v>-4593.7226989412475</v>
          </cell>
          <cell r="N826">
            <v>-10688.586441904172</v>
          </cell>
        </row>
        <row r="827">
          <cell r="A827" t="str">
            <v>Ene3</v>
          </cell>
          <cell r="B827" t="str">
            <v>01-Ene-2003</v>
          </cell>
          <cell r="C827">
            <v>8</v>
          </cell>
          <cell r="D827" t="str">
            <v>Generadores y Trans.</v>
          </cell>
          <cell r="E827" t="str">
            <v>SYNERGIA</v>
          </cell>
          <cell r="F827">
            <v>4</v>
          </cell>
          <cell r="G827" t="str">
            <v>ELFEO</v>
          </cell>
          <cell r="H827">
            <v>-1750.965631362805</v>
          </cell>
          <cell r="I827">
            <v>-728.77106436221356</v>
          </cell>
          <cell r="J827">
            <v>-1022.1945670005914</v>
          </cell>
          <cell r="K827">
            <v>0</v>
          </cell>
          <cell r="L827">
            <v>-1750.965631362805</v>
          </cell>
          <cell r="M827">
            <v>-728.77106436221356</v>
          </cell>
          <cell r="N827">
            <v>-1022.1945670005914</v>
          </cell>
        </row>
        <row r="828">
          <cell r="A828" t="str">
            <v>Ene3</v>
          </cell>
          <cell r="B828" t="str">
            <v>01-Ene-2003</v>
          </cell>
          <cell r="C828">
            <v>8</v>
          </cell>
          <cell r="D828" t="str">
            <v>Generadores y Trans.</v>
          </cell>
          <cell r="E828" t="str">
            <v>SYNERGIA</v>
          </cell>
          <cell r="F828">
            <v>5</v>
          </cell>
          <cell r="G828" t="str">
            <v>SEPSA</v>
          </cell>
          <cell r="H828">
            <v>-461.50044852896372</v>
          </cell>
          <cell r="I828">
            <v>-461.50044852896372</v>
          </cell>
          <cell r="J828">
            <v>0</v>
          </cell>
          <cell r="K828">
            <v>0</v>
          </cell>
          <cell r="L828">
            <v>-461.50044852896372</v>
          </cell>
          <cell r="M828">
            <v>-461.50044852896372</v>
          </cell>
          <cell r="N828">
            <v>0</v>
          </cell>
        </row>
        <row r="829">
          <cell r="A829" t="str">
            <v>Ene3</v>
          </cell>
          <cell r="B829" t="str">
            <v>01-Ene-2003</v>
          </cell>
          <cell r="C829">
            <v>8</v>
          </cell>
          <cell r="D829" t="str">
            <v>Generadores y Trans.</v>
          </cell>
          <cell r="E829" t="str">
            <v>SYNERGIA</v>
          </cell>
          <cell r="F829">
            <v>6</v>
          </cell>
          <cell r="G829" t="str">
            <v>CESSA</v>
          </cell>
          <cell r="H829">
            <v>-79.359987830706956</v>
          </cell>
          <cell r="I829">
            <v>-1892.5863039779952</v>
          </cell>
          <cell r="J829">
            <v>1813.2263161472881</v>
          </cell>
          <cell r="K829">
            <v>0</v>
          </cell>
          <cell r="L829">
            <v>-79.359987830706956</v>
          </cell>
          <cell r="M829">
            <v>-1892.5863039779952</v>
          </cell>
          <cell r="N829">
            <v>1813.2263161472881</v>
          </cell>
        </row>
        <row r="830">
          <cell r="A830" t="str">
            <v>Ene3</v>
          </cell>
          <cell r="B830" t="str">
            <v>01-Ene-2003</v>
          </cell>
          <cell r="C830">
            <v>9</v>
          </cell>
          <cell r="D830" t="str">
            <v>Generadores y Trans.</v>
          </cell>
          <cell r="E830" t="str">
            <v>INGRESO TARIFARIO</v>
          </cell>
          <cell r="F830">
            <v>1</v>
          </cell>
          <cell r="G830" t="str">
            <v>CRE</v>
          </cell>
          <cell r="H830">
            <v>-17089.254120350059</v>
          </cell>
          <cell r="I830">
            <v>-6932.5980043350428</v>
          </cell>
          <cell r="J830">
            <v>-10156.656116015016</v>
          </cell>
          <cell r="K830">
            <v>0</v>
          </cell>
          <cell r="L830">
            <v>-17089.254120350059</v>
          </cell>
          <cell r="M830">
            <v>-6932.5980043350428</v>
          </cell>
          <cell r="N830">
            <v>-10156.656116015016</v>
          </cell>
        </row>
        <row r="831">
          <cell r="A831" t="str">
            <v>Ene3</v>
          </cell>
          <cell r="B831" t="str">
            <v>01-Ene-2003</v>
          </cell>
          <cell r="C831">
            <v>9</v>
          </cell>
          <cell r="D831" t="str">
            <v>Generadores y Trans.</v>
          </cell>
          <cell r="E831" t="str">
            <v>INGRESO TARIFARIO</v>
          </cell>
          <cell r="F831">
            <v>2</v>
          </cell>
          <cell r="G831" t="str">
            <v>ELECTROPAZ</v>
          </cell>
          <cell r="H831">
            <v>194.78955816699568</v>
          </cell>
          <cell r="I831">
            <v>194.78955816699568</v>
          </cell>
          <cell r="J831">
            <v>0</v>
          </cell>
          <cell r="K831">
            <v>0</v>
          </cell>
          <cell r="L831">
            <v>194.78955816699568</v>
          </cell>
          <cell r="M831">
            <v>194.78955816699568</v>
          </cell>
          <cell r="N831">
            <v>0</v>
          </cell>
        </row>
        <row r="832">
          <cell r="A832" t="str">
            <v>Ene3</v>
          </cell>
          <cell r="B832" t="str">
            <v>01-Ene-2003</v>
          </cell>
          <cell r="C832">
            <v>9</v>
          </cell>
          <cell r="D832" t="str">
            <v>Generadores y Trans.</v>
          </cell>
          <cell r="E832" t="str">
            <v>INGRESO TARIFARIO</v>
          </cell>
          <cell r="F832">
            <v>3</v>
          </cell>
          <cell r="G832" t="str">
            <v>ELFEC</v>
          </cell>
          <cell r="H832">
            <v>-20894.209239813765</v>
          </cell>
          <cell r="I832">
            <v>-6280.608668282096</v>
          </cell>
          <cell r="J832">
            <v>-14613.600571531668</v>
          </cell>
          <cell r="K832">
            <v>0</v>
          </cell>
          <cell r="L832">
            <v>-20894.209239813765</v>
          </cell>
          <cell r="M832">
            <v>-6280.608668282096</v>
          </cell>
          <cell r="N832">
            <v>-14613.600571531668</v>
          </cell>
        </row>
        <row r="833">
          <cell r="A833" t="str">
            <v>Ene3</v>
          </cell>
          <cell r="B833" t="str">
            <v>01-Ene-2003</v>
          </cell>
          <cell r="C833">
            <v>9</v>
          </cell>
          <cell r="D833" t="str">
            <v>Generadores y Trans.</v>
          </cell>
          <cell r="E833" t="str">
            <v>INGRESO TARIFARIO</v>
          </cell>
          <cell r="F833">
            <v>4</v>
          </cell>
          <cell r="G833" t="str">
            <v>ELFEO</v>
          </cell>
          <cell r="H833">
            <v>-2393.9472717271033</v>
          </cell>
          <cell r="I833">
            <v>-996.387062083964</v>
          </cell>
          <cell r="J833">
            <v>-1397.5602096431394</v>
          </cell>
          <cell r="K833">
            <v>0</v>
          </cell>
          <cell r="L833">
            <v>-2393.9472717271033</v>
          </cell>
          <cell r="M833">
            <v>-996.387062083964</v>
          </cell>
          <cell r="N833">
            <v>-1397.5602096431394</v>
          </cell>
        </row>
        <row r="834">
          <cell r="A834" t="str">
            <v>Ene3</v>
          </cell>
          <cell r="B834" t="str">
            <v>01-Ene-2003</v>
          </cell>
          <cell r="C834">
            <v>9</v>
          </cell>
          <cell r="D834" t="str">
            <v>Generadores y Trans.</v>
          </cell>
          <cell r="E834" t="str">
            <v>INGRESO TARIFARIO</v>
          </cell>
          <cell r="F834">
            <v>5</v>
          </cell>
          <cell r="G834" t="str">
            <v>SEPSA</v>
          </cell>
          <cell r="H834">
            <v>-630.97054554797705</v>
          </cell>
          <cell r="I834">
            <v>-630.97054554797705</v>
          </cell>
          <cell r="J834">
            <v>0</v>
          </cell>
          <cell r="K834">
            <v>0</v>
          </cell>
          <cell r="L834">
            <v>-630.97054554797705</v>
          </cell>
          <cell r="M834">
            <v>-630.97054554797705</v>
          </cell>
          <cell r="N834">
            <v>0</v>
          </cell>
        </row>
        <row r="835">
          <cell r="A835" t="str">
            <v>Ene3</v>
          </cell>
          <cell r="B835" t="str">
            <v>01-Ene-2003</v>
          </cell>
          <cell r="C835">
            <v>9</v>
          </cell>
          <cell r="D835" t="str">
            <v>Generadores y Trans.</v>
          </cell>
          <cell r="E835" t="str">
            <v>INGRESO TARIFARIO</v>
          </cell>
          <cell r="F835">
            <v>6</v>
          </cell>
          <cell r="G835" t="str">
            <v>CESSA</v>
          </cell>
          <cell r="H835">
            <v>-108.50220184147743</v>
          </cell>
          <cell r="I835">
            <v>-2587.5732440218408</v>
          </cell>
          <cell r="J835">
            <v>2479.0710421803633</v>
          </cell>
          <cell r="K835">
            <v>0</v>
          </cell>
          <cell r="L835">
            <v>-108.50220184147743</v>
          </cell>
          <cell r="M835">
            <v>-2587.5732440218408</v>
          </cell>
          <cell r="N835">
            <v>2479.0710421803633</v>
          </cell>
        </row>
        <row r="836">
          <cell r="A836" t="str">
            <v>Ene3</v>
          </cell>
          <cell r="B836" t="str">
            <v>01-Ene-2003</v>
          </cell>
          <cell r="C836">
            <v>10</v>
          </cell>
          <cell r="D836" t="str">
            <v>Distribuidores</v>
          </cell>
          <cell r="E836" t="str">
            <v>CRE</v>
          </cell>
          <cell r="F836">
            <v>1</v>
          </cell>
          <cell r="G836" t="str">
            <v>CRE</v>
          </cell>
          <cell r="H836">
            <v>-237469.86044275429</v>
          </cell>
          <cell r="I836">
            <v>-96334.402250754094</v>
          </cell>
          <cell r="J836">
            <v>-141135.45819200019</v>
          </cell>
          <cell r="K836">
            <v>0</v>
          </cell>
          <cell r="L836">
            <v>-237469.86044275429</v>
          </cell>
          <cell r="M836">
            <v>-96334.402250754094</v>
          </cell>
          <cell r="N836">
            <v>-141135.45819200019</v>
          </cell>
        </row>
        <row r="837">
          <cell r="A837" t="str">
            <v>Ene3</v>
          </cell>
          <cell r="B837" t="str">
            <v>01-Ene-2003</v>
          </cell>
          <cell r="C837">
            <v>11</v>
          </cell>
          <cell r="D837" t="str">
            <v>Distribuidores</v>
          </cell>
          <cell r="E837" t="str">
            <v>ELECTROPAZ</v>
          </cell>
          <cell r="F837">
            <v>2</v>
          </cell>
          <cell r="G837" t="str">
            <v>ELECTROPAZ</v>
          </cell>
          <cell r="H837">
            <v>2706.7681753611078</v>
          </cell>
          <cell r="I837">
            <v>2706.7681753611078</v>
          </cell>
          <cell r="J837">
            <v>0</v>
          </cell>
          <cell r="K837">
            <v>0</v>
          </cell>
          <cell r="L837">
            <v>2706.7681753611078</v>
          </cell>
          <cell r="M837">
            <v>2706.7681753611078</v>
          </cell>
          <cell r="N837">
            <v>0</v>
          </cell>
        </row>
        <row r="838">
          <cell r="A838" t="str">
            <v>Ene3</v>
          </cell>
          <cell r="B838" t="str">
            <v>01-Ene-2003</v>
          </cell>
          <cell r="C838">
            <v>12</v>
          </cell>
          <cell r="D838" t="str">
            <v>Distribuidores</v>
          </cell>
          <cell r="E838" t="str">
            <v>ELFEC</v>
          </cell>
          <cell r="F838">
            <v>3</v>
          </cell>
          <cell r="G838" t="str">
            <v>ELFEC</v>
          </cell>
          <cell r="H838">
            <v>-290342.97911994794</v>
          </cell>
          <cell r="I838">
            <v>-87274.450566947882</v>
          </cell>
          <cell r="J838">
            <v>-203068.52855300007</v>
          </cell>
          <cell r="K838">
            <v>0</v>
          </cell>
          <cell r="L838">
            <v>-290342.97911994794</v>
          </cell>
          <cell r="M838">
            <v>-87274.450566947882</v>
          </cell>
          <cell r="N838">
            <v>-203068.52855300007</v>
          </cell>
        </row>
        <row r="839">
          <cell r="A839" t="str">
            <v>Ene3</v>
          </cell>
          <cell r="B839" t="str">
            <v>01-Ene-2003</v>
          </cell>
          <cell r="C839">
            <v>13</v>
          </cell>
          <cell r="D839" t="str">
            <v>Distribuidores</v>
          </cell>
          <cell r="E839" t="str">
            <v>ELFEO</v>
          </cell>
          <cell r="F839">
            <v>4</v>
          </cell>
          <cell r="G839" t="str">
            <v>ELFEO</v>
          </cell>
          <cell r="H839">
            <v>-33265.953008878445</v>
          </cell>
          <cell r="I839">
            <v>-13845.653819278452</v>
          </cell>
          <cell r="J839">
            <v>-19420.299189599995</v>
          </cell>
          <cell r="K839">
            <v>0</v>
          </cell>
          <cell r="L839">
            <v>-33265.953008878445</v>
          </cell>
          <cell r="M839">
            <v>-13845.653819278452</v>
          </cell>
          <cell r="N839">
            <v>-19420.299189599995</v>
          </cell>
        </row>
        <row r="840">
          <cell r="A840" t="str">
            <v>Ene3</v>
          </cell>
          <cell r="B840" t="str">
            <v>01-Ene-2003</v>
          </cell>
          <cell r="C840">
            <v>14</v>
          </cell>
          <cell r="D840" t="str">
            <v>Distribuidores</v>
          </cell>
          <cell r="E840" t="str">
            <v>SEPSA</v>
          </cell>
          <cell r="F840">
            <v>5</v>
          </cell>
          <cell r="G840" t="str">
            <v>SEPSA</v>
          </cell>
          <cell r="H840">
            <v>-8767.8775410297039</v>
          </cell>
          <cell r="I840">
            <v>-8767.8775410297039</v>
          </cell>
          <cell r="J840">
            <v>0</v>
          </cell>
          <cell r="K840">
            <v>0</v>
          </cell>
          <cell r="L840">
            <v>-8767.8775410297039</v>
          </cell>
          <cell r="M840">
            <v>-8767.8775410297039</v>
          </cell>
          <cell r="N840">
            <v>0</v>
          </cell>
        </row>
        <row r="841">
          <cell r="A841" t="str">
            <v>Ene3</v>
          </cell>
          <cell r="B841" t="str">
            <v>01-Ene-2003</v>
          </cell>
          <cell r="C841">
            <v>15</v>
          </cell>
          <cell r="D841" t="str">
            <v>Distribuidores</v>
          </cell>
          <cell r="E841" t="str">
            <v>CESSA</v>
          </cell>
          <cell r="F841">
            <v>6</v>
          </cell>
          <cell r="G841" t="str">
            <v>CESSA</v>
          </cell>
          <cell r="H841">
            <v>-1507.731264780291</v>
          </cell>
          <cell r="I841">
            <v>-35956.552159380277</v>
          </cell>
          <cell r="J841">
            <v>34448.820894599987</v>
          </cell>
          <cell r="K841">
            <v>0</v>
          </cell>
          <cell r="L841">
            <v>-1507.731264780291</v>
          </cell>
          <cell r="M841">
            <v>-35956.552159380277</v>
          </cell>
          <cell r="N841">
            <v>34448.820894599987</v>
          </cell>
        </row>
      </sheetData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Graf 1 Demanda"/>
      <sheetName val="Graf 2"/>
      <sheetName val="C2-Graf 3-Graf 4-Graf 5"/>
      <sheetName val="C3"/>
      <sheetName val="C4-Graf 6"/>
      <sheetName val="C5-Graf 7-Graf8"/>
      <sheetName val="C6-C7 "/>
      <sheetName val="C 8"/>
      <sheetName val="Graf 9 - Graf10"/>
      <sheetName val="C9 - Graf 11"/>
      <sheetName val="Graf 12 - Graf 13"/>
      <sheetName val="C 10"/>
      <sheetName val="C 11"/>
      <sheetName val="C12"/>
      <sheetName val="C13-C14-C15-16"/>
      <sheetName val="C 17- Graf 14- C18-C19"/>
      <sheetName val="C20"/>
      <sheetName val="C21 - C22"/>
      <sheetName val="C23 - C24"/>
      <sheetName val="C23 - C24 "/>
      <sheetName val="Graf 15."/>
      <sheetName val="C 25"/>
      <sheetName val="Graf 16"/>
      <sheetName val="Graf17, G18,G20G21,G22,G23,C26 "/>
      <sheetName val="GRAF 19"/>
      <sheetName val="GRAF24 "/>
      <sheetName val="GAF 25"/>
      <sheetName val="GRAF 26, GRAF 28"/>
      <sheetName val="gRAF 27"/>
      <sheetName val="GRAF 29."/>
      <sheetName val="Graf 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UEBA"/>
      <sheetName val="MAYO_1"/>
      <sheetName val="MAYO"/>
      <sheetName val="Hoja2"/>
      <sheetName val="Hoja3"/>
      <sheetName val="Compras NODO"/>
      <sheetName val="Compras SPOT"/>
      <sheetName val="Compras COBEE"/>
      <sheetName val="FACTURACIÓN POT"/>
      <sheetName val="ISE_ ENE"/>
      <sheetName val="ISE_FEB"/>
      <sheetName val="ENE_ABR"/>
      <sheetName val="ISE_2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3"/>
      <sheetName val="nov3"/>
      <sheetName val="oct3"/>
      <sheetName val="sep3"/>
      <sheetName val="ago3"/>
      <sheetName val="jul3"/>
      <sheetName val="jun3"/>
      <sheetName val="may3"/>
      <sheetName val="abr3"/>
      <sheetName val="mar3"/>
      <sheetName val="feb3"/>
      <sheetName val="Ene3"/>
      <sheetName val="Ene3_0"/>
      <sheetName val="Dic2"/>
      <sheetName val="Dic2-r"/>
      <sheetName val="Nov2"/>
      <sheetName val="Oct2-c"/>
      <sheetName val="Oct2"/>
      <sheetName val="Sep2"/>
      <sheetName val="Ago2"/>
      <sheetName val="Jul2"/>
      <sheetName val="Jun2"/>
      <sheetName val="May2"/>
      <sheetName val="Abr2"/>
      <sheetName val="Mar2"/>
      <sheetName val="Feb2"/>
      <sheetName val="Hoja2"/>
      <sheetName val="FactEstab"/>
      <sheetName val="FONDO"/>
      <sheetName val="DETALLE"/>
      <sheetName val="DEUDOR"/>
      <sheetName val="ACREEDOR"/>
      <sheetName val="AGENTE"/>
      <sheetName val="BASEDATOS"/>
      <sheetName val="agen"/>
      <sheetName val="2002"/>
      <sheetName val="FondoEstabilización_ok"/>
      <sheetName val="GenBrutaCent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">
          <cell r="R2">
            <v>1</v>
          </cell>
          <cell r="S2">
            <v>37288</v>
          </cell>
        </row>
        <row r="3">
          <cell r="R3">
            <v>2</v>
          </cell>
          <cell r="S3">
            <v>37316</v>
          </cell>
        </row>
        <row r="4">
          <cell r="R4">
            <v>3</v>
          </cell>
          <cell r="S4">
            <v>37347</v>
          </cell>
        </row>
        <row r="5">
          <cell r="R5">
            <v>4</v>
          </cell>
          <cell r="S5">
            <v>37377</v>
          </cell>
        </row>
        <row r="6">
          <cell r="R6">
            <v>5</v>
          </cell>
          <cell r="S6">
            <v>37408</v>
          </cell>
        </row>
        <row r="7">
          <cell r="R7">
            <v>6</v>
          </cell>
          <cell r="S7">
            <v>37438</v>
          </cell>
        </row>
        <row r="8">
          <cell r="R8">
            <v>7</v>
          </cell>
          <cell r="S8">
            <v>37469</v>
          </cell>
        </row>
        <row r="9">
          <cell r="R9">
            <v>8</v>
          </cell>
          <cell r="S9">
            <v>37500</v>
          </cell>
        </row>
        <row r="10">
          <cell r="R10">
            <v>9</v>
          </cell>
          <cell r="S10">
            <v>37530</v>
          </cell>
        </row>
        <row r="11">
          <cell r="R11">
            <v>10</v>
          </cell>
          <cell r="S11">
            <v>37561</v>
          </cell>
        </row>
        <row r="12">
          <cell r="R12">
            <v>11</v>
          </cell>
          <cell r="S12">
            <v>37591</v>
          </cell>
        </row>
        <row r="13">
          <cell r="R13">
            <v>12</v>
          </cell>
          <cell r="S13">
            <v>37622</v>
          </cell>
        </row>
        <row r="14">
          <cell r="R14">
            <v>13</v>
          </cell>
          <cell r="S14">
            <v>37653</v>
          </cell>
        </row>
        <row r="15">
          <cell r="R15">
            <v>14</v>
          </cell>
          <cell r="S15">
            <v>37681</v>
          </cell>
        </row>
        <row r="16">
          <cell r="R16">
            <v>15</v>
          </cell>
          <cell r="S16">
            <v>37712</v>
          </cell>
        </row>
        <row r="17">
          <cell r="R17">
            <v>16</v>
          </cell>
          <cell r="S17">
            <v>37742</v>
          </cell>
        </row>
        <row r="18">
          <cell r="R18">
            <v>17</v>
          </cell>
          <cell r="S18">
            <v>37773</v>
          </cell>
        </row>
        <row r="19">
          <cell r="R19">
            <v>18</v>
          </cell>
          <cell r="S19">
            <v>37803</v>
          </cell>
        </row>
        <row r="20">
          <cell r="R20">
            <v>19</v>
          </cell>
          <cell r="S20">
            <v>37834</v>
          </cell>
        </row>
        <row r="21">
          <cell r="R21">
            <v>20</v>
          </cell>
          <cell r="S21">
            <v>37865</v>
          </cell>
        </row>
        <row r="22">
          <cell r="R22">
            <v>21</v>
          </cell>
          <cell r="S22">
            <v>37895</v>
          </cell>
        </row>
        <row r="23">
          <cell r="R23">
            <v>22</v>
          </cell>
          <cell r="S23">
            <v>37926</v>
          </cell>
        </row>
        <row r="24">
          <cell r="R24">
            <v>23</v>
          </cell>
          <cell r="S24">
            <v>37956</v>
          </cell>
        </row>
        <row r="25">
          <cell r="R25">
            <v>24</v>
          </cell>
          <cell r="S25">
            <v>37987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"/>
      <sheetName val="GB"/>
      <sheetName val="IR"/>
      <sheetName val="EDEMA"/>
      <sheetName val="FCA"/>
      <sheetName val="DTE"/>
      <sheetName val="PM"/>
      <sheetName val="PMC"/>
      <sheetName val="CCARG"/>
      <sheetName val="PF"/>
      <sheetName val="IND"/>
      <sheetName val="PMT"/>
      <sheetName val="FA"/>
      <sheetName val="CMg"/>
      <sheetName val="PEn"/>
      <sheetName val="PPot"/>
      <sheetName val="MON"/>
      <sheetName val="GAS"/>
      <sheetName val="TI"/>
      <sheetName val="FAEs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"/>
      <sheetName val="TR0"/>
      <sheetName val="TR"/>
      <sheetName val="GB"/>
      <sheetName val="GB_2005"/>
      <sheetName val="PROG_DESPACHADA"/>
      <sheetName val="DEMANDA"/>
      <sheetName val="IR"/>
      <sheetName val="PM"/>
      <sheetName val="PMT"/>
      <sheetName val="PMC"/>
      <sheetName val="PMCD"/>
      <sheetName val="IND"/>
      <sheetName val="DESEM"/>
      <sheetName val="falla pri"/>
      <sheetName val="FA"/>
      <sheetName val="PF (2)"/>
      <sheetName val="spot"/>
      <sheetName val="fondo"/>
      <sheetName val="PF"/>
      <sheetName val="Evolucion Fondo Estabilización"/>
      <sheetName val="cmg"/>
      <sheetName val="CMg (2)"/>
      <sheetName val="Hoja1"/>
      <sheetName val="CMg (3)"/>
      <sheetName val="PEn"/>
      <sheetName val="MON "/>
      <sheetName val="TOTAL FONDOS A DIC06"/>
      <sheetName val="evofondos"/>
      <sheetName val="GAS "/>
      <sheetName val="TI"/>
      <sheetName val="CAUDALES"/>
      <sheetName val="EM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2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1.emf"/><Relationship Id="rId4" Type="http://schemas.openxmlformats.org/officeDocument/2006/relationships/package" Target="../embeddings/Microsoft_Word_Document4.docx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2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3.emf"/><Relationship Id="rId4" Type="http://schemas.openxmlformats.org/officeDocument/2006/relationships/package" Target="../embeddings/Microsoft_Word_Document6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4EA82-0F48-4E70-944F-168AA3D89A10}">
  <sheetPr>
    <tabColor rgb="FFC00000"/>
  </sheetPr>
  <dimension ref="A1:P62"/>
  <sheetViews>
    <sheetView tabSelected="1" zoomScale="110" zoomScaleNormal="110" workbookViewId="0">
      <selection activeCell="E11" sqref="E11"/>
    </sheetView>
  </sheetViews>
  <sheetFormatPr baseColWidth="10" defaultRowHeight="15" x14ac:dyDescent="0.25"/>
  <cols>
    <col min="2" max="2" width="29.5703125" customWidth="1"/>
    <col min="3" max="3" width="12.7109375" customWidth="1"/>
  </cols>
  <sheetData>
    <row r="1" spans="1:11" ht="15.75" thickBot="1" x14ac:dyDescent="0.3"/>
    <row r="2" spans="1:11" ht="15.75" thickBot="1" x14ac:dyDescent="0.3">
      <c r="B2" s="264" t="s">
        <v>0</v>
      </c>
      <c r="C2" s="265"/>
      <c r="D2" s="266"/>
      <c r="F2" s="264" t="s">
        <v>1</v>
      </c>
      <c r="G2" s="265"/>
      <c r="H2" s="265"/>
      <c r="I2" s="265"/>
      <c r="J2" s="265"/>
      <c r="K2" s="266"/>
    </row>
    <row r="3" spans="1:11" ht="15.75" thickBot="1" x14ac:dyDescent="0.3">
      <c r="C3" s="1">
        <v>1</v>
      </c>
      <c r="D3" s="1" t="s">
        <v>2</v>
      </c>
    </row>
    <row r="4" spans="1:11" ht="15.75" customHeight="1" thickBot="1" x14ac:dyDescent="0.3">
      <c r="A4">
        <v>2</v>
      </c>
      <c r="B4" s="2" t="s">
        <v>3</v>
      </c>
      <c r="C4" t="str">
        <f>VLOOKUP($C$3,'[11]Potencia Inst y Efect'!$A$9:$W$40,A4,0)</f>
        <v>Pando</v>
      </c>
      <c r="F4" s="267" t="s">
        <v>4</v>
      </c>
      <c r="G4" s="268"/>
      <c r="H4" s="268"/>
      <c r="I4" s="268"/>
      <c r="J4" s="269"/>
      <c r="K4" s="3" t="s">
        <v>5</v>
      </c>
    </row>
    <row r="5" spans="1:11" ht="15.75" customHeight="1" x14ac:dyDescent="0.25">
      <c r="A5">
        <v>3</v>
      </c>
      <c r="B5" s="2" t="s">
        <v>6</v>
      </c>
      <c r="C5" t="str">
        <f>VLOOKUP($C$3,'[11]Potencia Inst y Efect'!$A$9:$W$40,A5,0)</f>
        <v>Nicolas Suarez</v>
      </c>
    </row>
    <row r="6" spans="1:11" x14ac:dyDescent="0.25">
      <c r="A6">
        <v>4</v>
      </c>
      <c r="B6" s="2" t="s">
        <v>7</v>
      </c>
      <c r="C6" t="str">
        <f>VLOOKUP($C$3,'[11]Potencia Inst y Efect'!$A$9:$W$40,A6,0)</f>
        <v>Cobija</v>
      </c>
    </row>
    <row r="7" spans="1:11" ht="15" customHeight="1" x14ac:dyDescent="0.25">
      <c r="A7">
        <v>5</v>
      </c>
      <c r="B7" s="2" t="s">
        <v>8</v>
      </c>
      <c r="C7" t="str">
        <f>VLOOKUP($C$3,'[11]Potencia Inst y Efect'!$A$9:$W$40,A7,0)</f>
        <v>ENDE</v>
      </c>
    </row>
    <row r="8" spans="1:11" x14ac:dyDescent="0.25">
      <c r="A8">
        <v>6</v>
      </c>
      <c r="B8" s="2" t="s">
        <v>9</v>
      </c>
      <c r="C8" t="str">
        <f>VLOOKUP($C$3,'[11]Potencia Inst y Efect'!$A$9:$W$40,A8,0)</f>
        <v>Diesel</v>
      </c>
    </row>
    <row r="9" spans="1:11" x14ac:dyDescent="0.25">
      <c r="A9">
        <v>10</v>
      </c>
      <c r="B9" s="2" t="s">
        <v>10</v>
      </c>
      <c r="C9" s="1">
        <f>VLOOKUP($C$3,'[11]Potencia Inst y Efect'!$A$9:$W$40,A9,0)</f>
        <v>28.199999999999996</v>
      </c>
      <c r="D9" s="1"/>
    </row>
    <row r="10" spans="1:11" ht="15.75" customHeight="1" x14ac:dyDescent="0.25">
      <c r="A10">
        <v>15</v>
      </c>
      <c r="B10" s="2" t="s">
        <v>11</v>
      </c>
      <c r="C10" s="1">
        <f>VLOOKUP($C$3,'[11]Potencia Inst y Efect'!$A$9:$W$40,A10,0)</f>
        <v>22.560000000000002</v>
      </c>
      <c r="D10" s="1"/>
    </row>
    <row r="11" spans="1:11" x14ac:dyDescent="0.25">
      <c r="A11">
        <v>21</v>
      </c>
      <c r="B11" s="2" t="s">
        <v>12</v>
      </c>
      <c r="C11" s="1">
        <f>VLOOKUP($C$3,'[11]Potencia Inst y Efect'!$A$9:$W$40,A11,0)</f>
        <v>19.500000000000004</v>
      </c>
      <c r="D11" s="1"/>
    </row>
    <row r="12" spans="1:11" x14ac:dyDescent="0.25">
      <c r="B12" s="2" t="s">
        <v>13</v>
      </c>
      <c r="C12" s="4">
        <f>SUM(F26:H26)/SUM(F25:H25)</f>
        <v>0.26606625750993845</v>
      </c>
      <c r="D12" s="1"/>
    </row>
    <row r="13" spans="1:11" x14ac:dyDescent="0.25">
      <c r="A13">
        <v>8</v>
      </c>
      <c r="B13" s="2" t="s">
        <v>14</v>
      </c>
      <c r="C13" s="1"/>
      <c r="D13" s="1" t="s">
        <v>15</v>
      </c>
    </row>
    <row r="14" spans="1:11" x14ac:dyDescent="0.25">
      <c r="A14">
        <v>11</v>
      </c>
      <c r="B14" s="2" t="s">
        <v>10</v>
      </c>
      <c r="C14" s="1"/>
      <c r="D14" s="1">
        <f>VLOOKUP($D$3,'[11]Potencia Inst y Efect'!$A$9:$W$40,A14,0)</f>
        <v>5.0999999999999996</v>
      </c>
    </row>
    <row r="15" spans="1:11" x14ac:dyDescent="0.25">
      <c r="A15">
        <v>16</v>
      </c>
      <c r="B15" s="2" t="s">
        <v>11</v>
      </c>
      <c r="C15" s="1"/>
      <c r="D15" s="1">
        <f>VLOOKUP($D$3,'[11]Potencia Inst y Efect'!$A$9:$W$40,A15,0)</f>
        <v>5.0999999999999996</v>
      </c>
    </row>
    <row r="16" spans="1:11" ht="15.75" thickBot="1" x14ac:dyDescent="0.3">
      <c r="A16">
        <v>22</v>
      </c>
      <c r="B16" s="2" t="s">
        <v>12</v>
      </c>
      <c r="C16" s="1"/>
      <c r="D16" s="1">
        <v>0</v>
      </c>
    </row>
    <row r="17" spans="2:15" ht="15.75" thickBot="1" x14ac:dyDescent="0.3">
      <c r="B17" s="2" t="s">
        <v>16</v>
      </c>
      <c r="C17" s="1" t="s">
        <v>17</v>
      </c>
      <c r="D17" s="1"/>
      <c r="F17" s="264" t="s">
        <v>18</v>
      </c>
      <c r="G17" s="265"/>
      <c r="H17" s="266"/>
    </row>
    <row r="18" spans="2:15" x14ac:dyDescent="0.25">
      <c r="B18" s="2" t="s">
        <v>19</v>
      </c>
      <c r="C18" s="1" t="s">
        <v>20</v>
      </c>
      <c r="F18" t="s">
        <v>21</v>
      </c>
      <c r="G18" s="5">
        <f>54300*0.00000105506</f>
        <v>5.7289758000000003E-2</v>
      </c>
      <c r="H18" s="1" t="s">
        <v>22</v>
      </c>
    </row>
    <row r="19" spans="2:15" x14ac:dyDescent="0.25">
      <c r="B19" s="2" t="s">
        <v>23</v>
      </c>
      <c r="C19" s="6">
        <f>(H23/D23)^(1/4)-1</f>
        <v>4.974914610377823E-2</v>
      </c>
      <c r="F19" t="s">
        <v>24</v>
      </c>
      <c r="G19" s="5">
        <f>72600*0.00000105506</f>
        <v>7.6597356000000005E-2</v>
      </c>
      <c r="H19" s="1" t="s">
        <v>22</v>
      </c>
    </row>
    <row r="20" spans="2:15" x14ac:dyDescent="0.25">
      <c r="B20" s="2" t="s">
        <v>25</v>
      </c>
      <c r="C20" s="6">
        <f>SUM(D27:H27)/SUM(D25:H25)</f>
        <v>0.89702050097660357</v>
      </c>
      <c r="D20" s="7"/>
      <c r="E20" s="7"/>
      <c r="F20" s="7"/>
    </row>
    <row r="21" spans="2:15" ht="15.75" thickBot="1" x14ac:dyDescent="0.3">
      <c r="B21" s="2"/>
      <c r="C21" s="2"/>
      <c r="D21" s="8"/>
      <c r="E21" s="8"/>
      <c r="F21" s="8"/>
    </row>
    <row r="22" spans="2:15" ht="15.75" thickBot="1" x14ac:dyDescent="0.3">
      <c r="B22" s="2"/>
      <c r="C22" s="1" t="s">
        <v>26</v>
      </c>
      <c r="D22" s="9">
        <v>2014</v>
      </c>
      <c r="E22" s="10">
        <f>+D22+1</f>
        <v>2015</v>
      </c>
      <c r="F22" s="10">
        <f t="shared" ref="F22:O22" si="0">+E22+1</f>
        <v>2016</v>
      </c>
      <c r="G22" s="10">
        <f t="shared" si="0"/>
        <v>2017</v>
      </c>
      <c r="H22" s="11">
        <f t="shared" si="0"/>
        <v>2018</v>
      </c>
      <c r="I22" s="12">
        <f t="shared" si="0"/>
        <v>2019</v>
      </c>
      <c r="J22" s="13">
        <f t="shared" si="0"/>
        <v>2020</v>
      </c>
      <c r="K22" s="13">
        <f t="shared" si="0"/>
        <v>2021</v>
      </c>
      <c r="L22" s="13">
        <f t="shared" si="0"/>
        <v>2022</v>
      </c>
      <c r="M22" s="13">
        <f t="shared" si="0"/>
        <v>2023</v>
      </c>
      <c r="N22" s="13">
        <f t="shared" si="0"/>
        <v>2024</v>
      </c>
      <c r="O22" s="14">
        <f t="shared" si="0"/>
        <v>2025</v>
      </c>
    </row>
    <row r="23" spans="2:15" x14ac:dyDescent="0.25">
      <c r="B23" s="2" t="s">
        <v>27</v>
      </c>
      <c r="C23" s="1" t="s">
        <v>28</v>
      </c>
      <c r="D23" s="15">
        <f>+D24+D25</f>
        <v>52004.804699999993</v>
      </c>
      <c r="E23" s="15">
        <f t="shared" ref="E23:H23" si="1">+E24+E25</f>
        <v>60848.556793090902</v>
      </c>
      <c r="F23" s="15">
        <f t="shared" si="1"/>
        <v>61362.612889999989</v>
      </c>
      <c r="G23" s="15">
        <f t="shared" si="1"/>
        <v>62745.201599999993</v>
      </c>
      <c r="H23" s="15">
        <f t="shared" si="1"/>
        <v>63151.7791</v>
      </c>
      <c r="I23" s="16">
        <f>H23*(1+$C$19)</f>
        <v>66293.526185159426</v>
      </c>
      <c r="J23" s="16">
        <f t="shared" ref="J23:N23" si="2">I23*(1+$C$19)</f>
        <v>69591.572505079574</v>
      </c>
      <c r="K23" s="16">
        <f t="shared" si="2"/>
        <v>73053.693813226448</v>
      </c>
      <c r="L23" s="16">
        <f t="shared" si="2"/>
        <v>76688.052700161323</v>
      </c>
      <c r="M23" s="16">
        <f t="shared" si="2"/>
        <v>80503.217838355893</v>
      </c>
      <c r="N23" s="16">
        <f t="shared" si="2"/>
        <v>84508.184184420548</v>
      </c>
      <c r="O23" s="16">
        <f>N23*(1+$C$19)</f>
        <v>88712.394186376288</v>
      </c>
    </row>
    <row r="24" spans="2:15" x14ac:dyDescent="0.25">
      <c r="B24" s="2" t="s">
        <v>29</v>
      </c>
      <c r="C24" s="1" t="s">
        <v>28</v>
      </c>
      <c r="D24" s="17">
        <v>0</v>
      </c>
      <c r="E24" s="17">
        <v>4794.3755010909099</v>
      </c>
      <c r="F24" s="17">
        <v>5627.8183999999992</v>
      </c>
      <c r="G24" s="17">
        <v>5776.1255999999994</v>
      </c>
      <c r="H24" s="17">
        <v>5319.8761000000022</v>
      </c>
      <c r="I24" s="16">
        <f>AVERAGE(F24:H24)</f>
        <v>5574.6067000000003</v>
      </c>
      <c r="J24" s="16">
        <f t="shared" ref="J24:O24" si="3">AVERAGE(G24:I24)</f>
        <v>5556.869466666667</v>
      </c>
      <c r="K24" s="16">
        <f t="shared" si="3"/>
        <v>5483.7840888888895</v>
      </c>
      <c r="L24" s="16">
        <f t="shared" si="3"/>
        <v>5538.4200851851856</v>
      </c>
      <c r="M24" s="16">
        <f t="shared" si="3"/>
        <v>5526.3578802469137</v>
      </c>
      <c r="N24" s="16">
        <f t="shared" si="3"/>
        <v>5516.1873514403296</v>
      </c>
      <c r="O24" s="16">
        <f t="shared" si="3"/>
        <v>5526.9884389574763</v>
      </c>
    </row>
    <row r="25" spans="2:15" x14ac:dyDescent="0.25">
      <c r="B25" s="2" t="s">
        <v>30</v>
      </c>
      <c r="C25" s="1" t="s">
        <v>28</v>
      </c>
      <c r="D25" s="17">
        <v>52004.804699999993</v>
      </c>
      <c r="E25" s="17">
        <v>56054.181291999994</v>
      </c>
      <c r="F25" s="17">
        <v>55734.794489999993</v>
      </c>
      <c r="G25" s="17">
        <v>56969.075999999994</v>
      </c>
      <c r="H25" s="17">
        <v>57831.902999999998</v>
      </c>
      <c r="I25" s="16">
        <f>+I23-I24</f>
        <v>60718.919485159422</v>
      </c>
      <c r="J25" s="16">
        <f t="shared" ref="J25:O25" si="4">+J23-J24</f>
        <v>64034.703038412903</v>
      </c>
      <c r="K25" s="16">
        <f t="shared" si="4"/>
        <v>67569.909724337558</v>
      </c>
      <c r="L25" s="16">
        <f t="shared" si="4"/>
        <v>71149.632614976144</v>
      </c>
      <c r="M25" s="16">
        <f t="shared" si="4"/>
        <v>74976.85995810898</v>
      </c>
      <c r="N25" s="16">
        <f t="shared" si="4"/>
        <v>78991.996832980221</v>
      </c>
      <c r="O25" s="16">
        <f t="shared" si="4"/>
        <v>83185.405747418816</v>
      </c>
    </row>
    <row r="26" spans="2:15" ht="15" customHeight="1" x14ac:dyDescent="0.25">
      <c r="B26" s="2" t="s">
        <v>31</v>
      </c>
      <c r="C26" s="1" t="s">
        <v>32</v>
      </c>
      <c r="D26" s="17">
        <v>13406.099</v>
      </c>
      <c r="E26" s="17">
        <v>14382.120999999999</v>
      </c>
      <c r="F26" s="17">
        <v>14611.594999999999</v>
      </c>
      <c r="G26" s="17">
        <v>14853.701024046875</v>
      </c>
      <c r="H26" s="17">
        <v>15908.519</v>
      </c>
      <c r="I26" s="16">
        <f>+I25*$C$12</f>
        <v>16155.255667463647</v>
      </c>
      <c r="J26" s="16">
        <f t="shared" ref="J26:O26" si="5">+J25*$C$12</f>
        <v>17037.473788190804</v>
      </c>
      <c r="K26" s="16">
        <f t="shared" si="5"/>
        <v>17978.073000638891</v>
      </c>
      <c r="L26" s="16">
        <f t="shared" si="5"/>
        <v>18930.51647307376</v>
      </c>
      <c r="M26" s="16">
        <f t="shared" si="5"/>
        <v>19948.812528900817</v>
      </c>
      <c r="N26" s="16">
        <f t="shared" si="5"/>
        <v>21017.10497058796</v>
      </c>
      <c r="O26" s="16">
        <f t="shared" si="5"/>
        <v>22132.82958666145</v>
      </c>
    </row>
    <row r="27" spans="2:15" x14ac:dyDescent="0.25">
      <c r="B27" s="2" t="s">
        <v>33</v>
      </c>
      <c r="C27" s="1" t="s">
        <v>28</v>
      </c>
      <c r="D27" s="17">
        <v>42283.498689999993</v>
      </c>
      <c r="E27" s="17">
        <v>48572.567869999999</v>
      </c>
      <c r="F27" s="17">
        <v>51457.801999999996</v>
      </c>
      <c r="G27" s="17">
        <v>52482.941159999995</v>
      </c>
      <c r="H27" s="17">
        <v>55108.400999999998</v>
      </c>
      <c r="I27" s="16">
        <f>I23*$C$20</f>
        <v>59466.652070117292</v>
      </c>
      <c r="J27" s="16">
        <f t="shared" ref="J27:O27" si="6">J23*$C$20</f>
        <v>62425.067232256108</v>
      </c>
      <c r="K27" s="16">
        <f t="shared" si="6"/>
        <v>65530.661022531793</v>
      </c>
      <c r="L27" s="16">
        <f t="shared" si="6"/>
        <v>68790.755452018886</v>
      </c>
      <c r="M27" s="16">
        <f t="shared" si="6"/>
        <v>72213.036795590655</v>
      </c>
      <c r="N27" s="16">
        <f t="shared" si="6"/>
        <v>75805.57371373201</v>
      </c>
      <c r="O27" s="16">
        <f t="shared" si="6"/>
        <v>79576.836275897193</v>
      </c>
    </row>
    <row r="28" spans="2:15" x14ac:dyDescent="0.25">
      <c r="B28" s="2" t="s">
        <v>34</v>
      </c>
      <c r="C28" s="1"/>
      <c r="D28" s="17">
        <v>13895</v>
      </c>
      <c r="E28" s="17">
        <v>14516</v>
      </c>
      <c r="F28" s="17">
        <v>15424</v>
      </c>
      <c r="G28" s="17">
        <v>15589</v>
      </c>
      <c r="H28" s="17">
        <v>17092</v>
      </c>
      <c r="I28" s="6"/>
    </row>
    <row r="29" spans="2:15" x14ac:dyDescent="0.25">
      <c r="B29" s="2" t="s">
        <v>35</v>
      </c>
      <c r="C29" s="18" t="s">
        <v>36</v>
      </c>
      <c r="D29" s="16">
        <f>(D27*1000/D28)/12</f>
        <v>253.58941279836867</v>
      </c>
      <c r="E29" s="16">
        <f>(E27*1000/E28)/12</f>
        <v>278.84499787590704</v>
      </c>
      <c r="F29" s="16">
        <f>(F27*1000/F28)/12</f>
        <v>278.01803466459194</v>
      </c>
      <c r="G29" s="16">
        <f>(G27*1000/G28)/12</f>
        <v>280.55541920585023</v>
      </c>
      <c r="H29" s="16">
        <f>(H27*1000/H28)/12</f>
        <v>268.68515972384745</v>
      </c>
      <c r="I29" s="6"/>
    </row>
    <row r="30" spans="2:15" x14ac:dyDescent="0.25">
      <c r="B30" s="2" t="s">
        <v>37</v>
      </c>
      <c r="C30" s="1" t="s">
        <v>38</v>
      </c>
      <c r="D30" s="19"/>
      <c r="E30" s="19"/>
      <c r="F30" s="19">
        <v>11.57</v>
      </c>
      <c r="G30" s="19">
        <v>11.45</v>
      </c>
      <c r="H30" s="19">
        <v>12.36</v>
      </c>
      <c r="I30" s="6"/>
    </row>
    <row r="31" spans="2:15" ht="15" customHeight="1" x14ac:dyDescent="0.25">
      <c r="B31" s="2" t="s">
        <v>39</v>
      </c>
      <c r="C31" s="1" t="s">
        <v>38</v>
      </c>
      <c r="D31" s="19">
        <v>20.61</v>
      </c>
      <c r="E31" s="19">
        <v>25</v>
      </c>
      <c r="F31" s="19">
        <v>25</v>
      </c>
      <c r="G31" s="19">
        <v>24.16</v>
      </c>
      <c r="H31" s="19">
        <f>+C10</f>
        <v>22.560000000000002</v>
      </c>
    </row>
    <row r="32" spans="2:15" x14ac:dyDescent="0.25">
      <c r="B32" s="2" t="s">
        <v>40</v>
      </c>
      <c r="C32" s="1" t="s">
        <v>38</v>
      </c>
      <c r="D32" s="19">
        <v>15.96</v>
      </c>
      <c r="E32" s="19">
        <v>19.260000000000002</v>
      </c>
      <c r="F32" s="19">
        <v>19.66</v>
      </c>
      <c r="G32" s="20">
        <v>19.2</v>
      </c>
      <c r="H32" s="21">
        <f>+C11</f>
        <v>19.500000000000004</v>
      </c>
    </row>
    <row r="33" spans="2:16" ht="15" customHeight="1" x14ac:dyDescent="0.25">
      <c r="B33" s="2" t="s">
        <v>41</v>
      </c>
      <c r="C33" s="2"/>
      <c r="D33" s="22">
        <f>D25/(D32*8760)</f>
        <v>0.37196876823909081</v>
      </c>
      <c r="E33" s="22">
        <f>E25/(E32*8760)</f>
        <v>0.33223671562421464</v>
      </c>
      <c r="F33" s="22">
        <f>F25/(F32*8760)</f>
        <v>0.32362255657826888</v>
      </c>
      <c r="G33" s="22">
        <f>G25/(G32*8760)</f>
        <v>0.33871454052511413</v>
      </c>
      <c r="H33" s="22">
        <f>H25/(H32*8760)</f>
        <v>0.3385546364594309</v>
      </c>
    </row>
    <row r="38" spans="2:16" ht="15" customHeight="1" x14ac:dyDescent="0.25"/>
    <row r="39" spans="2:16" x14ac:dyDescent="0.25">
      <c r="B39" t="s">
        <v>42</v>
      </c>
    </row>
    <row r="40" spans="2:16" ht="18" x14ac:dyDescent="0.35">
      <c r="B40" s="2" t="s">
        <v>43</v>
      </c>
      <c r="C40" s="23">
        <f>+G19</f>
        <v>7.6597356000000005E-2</v>
      </c>
      <c r="D40" s="24" t="str">
        <f>+H18</f>
        <v>gCO2/BTU</v>
      </c>
      <c r="E40" t="s">
        <v>24</v>
      </c>
      <c r="F40" s="24"/>
      <c r="G40" s="24"/>
      <c r="H40" s="24"/>
    </row>
    <row r="41" spans="2:16" ht="15.75" thickBot="1" x14ac:dyDescent="0.3"/>
    <row r="42" spans="2:16" ht="15.75" thickBot="1" x14ac:dyDescent="0.3">
      <c r="D42" s="25">
        <f>+D22</f>
        <v>2014</v>
      </c>
      <c r="E42" s="26">
        <f>+E22</f>
        <v>2015</v>
      </c>
      <c r="F42" s="26">
        <f>+F22</f>
        <v>2016</v>
      </c>
      <c r="G42" s="26">
        <f>+G22</f>
        <v>2017</v>
      </c>
      <c r="H42" s="27">
        <f>+H22</f>
        <v>2018</v>
      </c>
      <c r="I42" s="12">
        <f t="shared" ref="I42:O42" si="7">+H42+1</f>
        <v>2019</v>
      </c>
      <c r="J42" s="13">
        <f t="shared" si="7"/>
        <v>2020</v>
      </c>
      <c r="K42" s="13">
        <f t="shared" si="7"/>
        <v>2021</v>
      </c>
      <c r="L42" s="13">
        <f t="shared" si="7"/>
        <v>2022</v>
      </c>
      <c r="M42" s="13">
        <f t="shared" si="7"/>
        <v>2023</v>
      </c>
      <c r="N42" s="13">
        <f t="shared" si="7"/>
        <v>2024</v>
      </c>
      <c r="O42" s="14">
        <f t="shared" si="7"/>
        <v>2025</v>
      </c>
      <c r="P42" s="28"/>
    </row>
    <row r="43" spans="2:16" x14ac:dyDescent="0.25">
      <c r="B43" s="2" t="s">
        <v>44</v>
      </c>
      <c r="C43" s="1" t="s">
        <v>28</v>
      </c>
      <c r="D43" s="16">
        <f>+D23</f>
        <v>52004.804699999993</v>
      </c>
      <c r="E43" s="16">
        <f t="shared" ref="E43:O43" si="8">+E23</f>
        <v>60848.556793090902</v>
      </c>
      <c r="F43" s="16">
        <f t="shared" si="8"/>
        <v>61362.612889999989</v>
      </c>
      <c r="G43" s="16">
        <f t="shared" si="8"/>
        <v>62745.201599999993</v>
      </c>
      <c r="H43" s="16">
        <f t="shared" si="8"/>
        <v>63151.7791</v>
      </c>
      <c r="I43" s="16">
        <f t="shared" si="8"/>
        <v>66293.526185159426</v>
      </c>
      <c r="J43" s="16">
        <f t="shared" si="8"/>
        <v>69591.572505079574</v>
      </c>
      <c r="K43" s="16">
        <f t="shared" si="8"/>
        <v>73053.693813226448</v>
      </c>
      <c r="L43" s="16">
        <f t="shared" si="8"/>
        <v>76688.052700161323</v>
      </c>
      <c r="M43" s="16">
        <f t="shared" si="8"/>
        <v>80503.217838355893</v>
      </c>
      <c r="N43" s="16">
        <f t="shared" si="8"/>
        <v>84508.184184420548</v>
      </c>
      <c r="O43" s="16">
        <f t="shared" si="8"/>
        <v>88712.394186376288</v>
      </c>
    </row>
    <row r="44" spans="2:16" ht="18" x14ac:dyDescent="0.35">
      <c r="B44" s="2" t="s">
        <v>45</v>
      </c>
      <c r="C44" s="1" t="s">
        <v>28</v>
      </c>
      <c r="D44" s="16">
        <f>+D25</f>
        <v>52004.804699999993</v>
      </c>
      <c r="E44" s="16">
        <f t="shared" ref="E44:N44" si="9">+E25</f>
        <v>56054.181291999994</v>
      </c>
      <c r="F44" s="16">
        <f t="shared" si="9"/>
        <v>55734.794489999993</v>
      </c>
      <c r="G44" s="16">
        <f t="shared" si="9"/>
        <v>56969.075999999994</v>
      </c>
      <c r="H44" s="16">
        <f t="shared" si="9"/>
        <v>57831.902999999998</v>
      </c>
      <c r="I44" s="16">
        <f t="shared" si="9"/>
        <v>60718.919485159422</v>
      </c>
      <c r="J44" s="16">
        <f>+J25</f>
        <v>64034.703038412903</v>
      </c>
      <c r="K44" s="16">
        <f t="shared" si="9"/>
        <v>67569.909724337558</v>
      </c>
      <c r="L44" s="16">
        <f t="shared" si="9"/>
        <v>71149.632614976144</v>
      </c>
      <c r="M44" s="16">
        <f t="shared" si="9"/>
        <v>74976.85995810898</v>
      </c>
      <c r="N44" s="16">
        <f t="shared" si="9"/>
        <v>78991.996832980221</v>
      </c>
      <c r="O44" s="16">
        <f>+O25</f>
        <v>83185.405747418816</v>
      </c>
    </row>
    <row r="45" spans="2:16" ht="18" x14ac:dyDescent="0.35">
      <c r="B45" s="2" t="s">
        <v>46</v>
      </c>
      <c r="C45" s="1" t="s">
        <v>47</v>
      </c>
      <c r="D45" s="16">
        <f>+D26*33710/1000</f>
        <v>451919.59729000001</v>
      </c>
      <c r="E45" s="16">
        <f>+E26*33710/1000</f>
        <v>484821.29890999995</v>
      </c>
      <c r="F45" s="16">
        <f>+F26*33710/1000</f>
        <v>492556.86744999996</v>
      </c>
      <c r="G45" s="16">
        <f>+G26*33710/1000</f>
        <v>500718.26152062014</v>
      </c>
      <c r="H45" s="16">
        <f>+H26*33710/1000</f>
        <v>536276.17549000005</v>
      </c>
      <c r="I45" s="16">
        <f>I26*33710/1000</f>
        <v>544593.66855019948</v>
      </c>
      <c r="J45" s="16">
        <f t="shared" ref="J45:O45" si="10">J26*33710/1000</f>
        <v>574333.24139991205</v>
      </c>
      <c r="K45" s="16">
        <f t="shared" si="10"/>
        <v>606040.84085153695</v>
      </c>
      <c r="L45" s="16">
        <f t="shared" si="10"/>
        <v>638147.71030731639</v>
      </c>
      <c r="M45" s="16">
        <f t="shared" si="10"/>
        <v>672474.47034924652</v>
      </c>
      <c r="N45" s="16">
        <f t="shared" si="10"/>
        <v>708486.60855852009</v>
      </c>
      <c r="O45" s="16">
        <f t="shared" si="10"/>
        <v>746097.68536635744</v>
      </c>
    </row>
    <row r="46" spans="2:16" ht="18" x14ac:dyDescent="0.35">
      <c r="B46" s="2" t="s">
        <v>48</v>
      </c>
      <c r="C46" s="1" t="s">
        <v>49</v>
      </c>
      <c r="D46" s="29"/>
      <c r="E46" s="29"/>
      <c r="F46" s="29">
        <f>SUM(D45:F45)*$C$40/SUM(D44:F44)</f>
        <v>0.66840407071704533</v>
      </c>
      <c r="G46" s="29">
        <f>SUM(E45:G45)*$C$40/SUM(E44:G44)</f>
        <v>0.67089111952391145</v>
      </c>
      <c r="H46" s="29">
        <f>SUM(F45:H45)*$C$40/SUM(F44:H44)</f>
        <v>0.68700885093123643</v>
      </c>
      <c r="I46" s="30">
        <f t="shared" ref="I46:O46" si="11">+H46</f>
        <v>0.68700885093123643</v>
      </c>
      <c r="J46" s="30">
        <f t="shared" si="11"/>
        <v>0.68700885093123643</v>
      </c>
      <c r="K46" s="30">
        <f t="shared" si="11"/>
        <v>0.68700885093123643</v>
      </c>
      <c r="L46" s="30">
        <f t="shared" si="11"/>
        <v>0.68700885093123643</v>
      </c>
      <c r="M46" s="30">
        <f t="shared" si="11"/>
        <v>0.68700885093123643</v>
      </c>
      <c r="N46" s="30">
        <f t="shared" si="11"/>
        <v>0.68700885093123643</v>
      </c>
      <c r="O46" s="30">
        <f t="shared" si="11"/>
        <v>0.68700885093123643</v>
      </c>
    </row>
    <row r="47" spans="2:16" x14ac:dyDescent="0.25">
      <c r="B47" s="2" t="s">
        <v>50</v>
      </c>
      <c r="C47" s="1" t="s">
        <v>51</v>
      </c>
      <c r="D47" s="31">
        <f>+F46*D44</f>
        <v>34760.22315832493</v>
      </c>
      <c r="E47" s="31">
        <f>+F46*E44</f>
        <v>37466.842956284047</v>
      </c>
      <c r="F47" s="31">
        <f>+F46*F44</f>
        <v>37253.363517693942</v>
      </c>
      <c r="G47" s="31">
        <f t="shared" ref="G47:O47" si="12">+G46*G44</f>
        <v>38220.047175882792</v>
      </c>
      <c r="H47" s="31">
        <f t="shared" si="12"/>
        <v>39731.029227196726</v>
      </c>
      <c r="I47" s="31">
        <f t="shared" si="12"/>
        <v>41714.435105285636</v>
      </c>
      <c r="J47" s="31">
        <f t="shared" si="12"/>
        <v>43992.407754143002</v>
      </c>
      <c r="K47" s="31">
        <f t="shared" si="12"/>
        <v>46421.126037244525</v>
      </c>
      <c r="L47" s="31">
        <f t="shared" si="12"/>
        <v>48880.42734699438</v>
      </c>
      <c r="M47" s="31">
        <f t="shared" si="12"/>
        <v>51509.766406252682</v>
      </c>
      <c r="N47" s="31">
        <f t="shared" si="12"/>
        <v>54268.20097698961</v>
      </c>
      <c r="O47" s="31">
        <f t="shared" si="12"/>
        <v>57149.11001678287</v>
      </c>
    </row>
    <row r="48" spans="2:16" ht="18" x14ac:dyDescent="0.35">
      <c r="B48" s="2" t="s">
        <v>52</v>
      </c>
      <c r="C48" s="1" t="s">
        <v>49</v>
      </c>
      <c r="D48" s="32">
        <f>+D47/D43</f>
        <v>0.66840407071704544</v>
      </c>
      <c r="E48" s="32">
        <f t="shared" ref="E48:O48" si="13">+E47/E43</f>
        <v>0.61573922095944023</v>
      </c>
      <c r="F48" s="32">
        <f t="shared" si="13"/>
        <v>0.60710197566839541</v>
      </c>
      <c r="G48" s="32">
        <f t="shared" si="13"/>
        <v>0.60913099649492231</v>
      </c>
      <c r="H48" s="32">
        <f t="shared" si="13"/>
        <v>0.62913554920255166</v>
      </c>
      <c r="I48" s="32">
        <f>+I47/I43</f>
        <v>0.62923844160553788</v>
      </c>
      <c r="J48" s="32">
        <f t="shared" si="13"/>
        <v>0.63215136791070414</v>
      </c>
      <c r="K48" s="32">
        <f t="shared" si="13"/>
        <v>0.63543845101012442</v>
      </c>
      <c r="L48" s="32">
        <f t="shared" si="13"/>
        <v>0.63739299181463704</v>
      </c>
      <c r="M48" s="32">
        <f t="shared" si="13"/>
        <v>0.63984729790156003</v>
      </c>
      <c r="N48" s="32">
        <f t="shared" si="13"/>
        <v>0.64216503408192016</v>
      </c>
      <c r="O48" s="32">
        <f t="shared" si="13"/>
        <v>0.64420660203035485</v>
      </c>
    </row>
    <row r="49" spans="2:15" x14ac:dyDescent="0.25">
      <c r="B49" s="2"/>
      <c r="C49" s="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</row>
    <row r="50" spans="2:15" x14ac:dyDescent="0.25">
      <c r="B50" s="2" t="s">
        <v>53</v>
      </c>
      <c r="C50" s="2"/>
    </row>
    <row r="51" spans="2:15" x14ac:dyDescent="0.25">
      <c r="B51" s="2" t="s">
        <v>39</v>
      </c>
      <c r="C51" s="1" t="s">
        <v>38</v>
      </c>
      <c r="D51" s="33">
        <f t="shared" ref="D51:H53" si="14">+D31</f>
        <v>20.61</v>
      </c>
      <c r="E51" s="33">
        <f t="shared" si="14"/>
        <v>25</v>
      </c>
      <c r="F51" s="33">
        <f t="shared" si="14"/>
        <v>25</v>
      </c>
      <c r="G51" s="33">
        <f t="shared" si="14"/>
        <v>24.16</v>
      </c>
      <c r="H51" s="33">
        <f t="shared" si="14"/>
        <v>22.560000000000002</v>
      </c>
      <c r="I51" s="34">
        <f>+H51</f>
        <v>22.560000000000002</v>
      </c>
      <c r="J51" s="34">
        <f>($H$51/$H$52)*J52</f>
        <v>24.979688123812821</v>
      </c>
      <c r="K51" s="34">
        <f>+J51</f>
        <v>24.979688123812821</v>
      </c>
      <c r="L51" s="34">
        <f>($H$51/$H$52)*L52</f>
        <v>27.755194426056875</v>
      </c>
      <c r="M51" s="34">
        <f>+L51</f>
        <v>27.755194426056875</v>
      </c>
      <c r="N51" s="34">
        <f>($H$51/$H$52)*N52</f>
        <v>30.81447014724786</v>
      </c>
      <c r="O51" s="34">
        <f>+N51</f>
        <v>30.81447014724786</v>
      </c>
    </row>
    <row r="52" spans="2:15" x14ac:dyDescent="0.25">
      <c r="B52" s="2" t="s">
        <v>40</v>
      </c>
      <c r="C52" s="1" t="s">
        <v>38</v>
      </c>
      <c r="D52" s="33">
        <f t="shared" si="14"/>
        <v>15.96</v>
      </c>
      <c r="E52" s="33">
        <f t="shared" si="14"/>
        <v>19.260000000000002</v>
      </c>
      <c r="F52" s="33">
        <f t="shared" si="14"/>
        <v>19.66</v>
      </c>
      <c r="G52" s="33">
        <f t="shared" si="14"/>
        <v>19.2</v>
      </c>
      <c r="H52" s="33">
        <f t="shared" si="14"/>
        <v>19.500000000000004</v>
      </c>
      <c r="I52" s="34">
        <f>I25/(I53*8760)</f>
        <v>20.4734561468712</v>
      </c>
      <c r="J52" s="34">
        <f t="shared" ref="J52:O52" si="15">J44/(J53*8760)</f>
        <v>21.591485745316938</v>
      </c>
      <c r="K52" s="34">
        <f t="shared" si="15"/>
        <v>22.783501342236356</v>
      </c>
      <c r="L52" s="34">
        <f t="shared" si="15"/>
        <v>23.990527096990654</v>
      </c>
      <c r="M52" s="34">
        <f t="shared" si="15"/>
        <v>25.281007425661326</v>
      </c>
      <c r="N52" s="34">
        <f t="shared" si="15"/>
        <v>26.634847866637116</v>
      </c>
      <c r="O52" s="34">
        <f t="shared" si="15"/>
        <v>28.048798810488172</v>
      </c>
    </row>
    <row r="53" spans="2:15" x14ac:dyDescent="0.25">
      <c r="B53" s="2" t="s">
        <v>54</v>
      </c>
      <c r="C53" s="1"/>
      <c r="D53" s="22">
        <f t="shared" si="14"/>
        <v>0.37196876823909081</v>
      </c>
      <c r="E53" s="22">
        <f t="shared" si="14"/>
        <v>0.33223671562421464</v>
      </c>
      <c r="F53" s="22">
        <f t="shared" si="14"/>
        <v>0.32362255657826888</v>
      </c>
      <c r="G53" s="22">
        <f t="shared" si="14"/>
        <v>0.33871454052511413</v>
      </c>
      <c r="H53" s="22">
        <f t="shared" si="14"/>
        <v>0.3385546364594309</v>
      </c>
      <c r="I53" s="22">
        <f t="shared" ref="I53:O53" si="16">+H53</f>
        <v>0.3385546364594309</v>
      </c>
      <c r="J53" s="22">
        <f t="shared" si="16"/>
        <v>0.3385546364594309</v>
      </c>
      <c r="K53" s="22">
        <f t="shared" si="16"/>
        <v>0.3385546364594309</v>
      </c>
      <c r="L53" s="22">
        <f t="shared" si="16"/>
        <v>0.3385546364594309</v>
      </c>
      <c r="M53" s="22">
        <f t="shared" si="16"/>
        <v>0.3385546364594309</v>
      </c>
      <c r="N53" s="22">
        <f t="shared" si="16"/>
        <v>0.3385546364594309</v>
      </c>
      <c r="O53" s="22">
        <f t="shared" si="16"/>
        <v>0.3385546364594309</v>
      </c>
    </row>
    <row r="54" spans="2:15" x14ac:dyDescent="0.25">
      <c r="B54" s="2" t="s">
        <v>55</v>
      </c>
      <c r="C54" s="1" t="s">
        <v>38</v>
      </c>
      <c r="J54" s="33">
        <f t="shared" ref="J54:O54" si="17">+J51-I51</f>
        <v>2.4196881238128185</v>
      </c>
      <c r="K54" s="33">
        <f t="shared" si="17"/>
        <v>0</v>
      </c>
      <c r="L54" s="33">
        <f t="shared" si="17"/>
        <v>2.7755063022440538</v>
      </c>
      <c r="M54" s="33">
        <f t="shared" si="17"/>
        <v>0</v>
      </c>
      <c r="N54" s="33">
        <f t="shared" si="17"/>
        <v>3.0592757211909856</v>
      </c>
      <c r="O54" s="33">
        <f t="shared" si="17"/>
        <v>0</v>
      </c>
    </row>
    <row r="56" spans="2:15" x14ac:dyDescent="0.25">
      <c r="B56" s="2" t="s">
        <v>56</v>
      </c>
    </row>
    <row r="57" spans="2:15" ht="18" x14ac:dyDescent="0.35">
      <c r="B57" s="2" t="s">
        <v>45</v>
      </c>
      <c r="C57" s="1" t="s">
        <v>28</v>
      </c>
      <c r="D57" t="s">
        <v>57</v>
      </c>
    </row>
    <row r="58" spans="2:15" ht="18" x14ac:dyDescent="0.35">
      <c r="B58" s="2" t="s">
        <v>46</v>
      </c>
      <c r="C58" s="1" t="s">
        <v>47</v>
      </c>
      <c r="D58" t="s">
        <v>58</v>
      </c>
    </row>
    <row r="59" spans="2:15" ht="18" x14ac:dyDescent="0.35">
      <c r="B59" s="2" t="s">
        <v>52</v>
      </c>
      <c r="C59" s="1" t="s">
        <v>49</v>
      </c>
      <c r="D59" t="s">
        <v>59</v>
      </c>
    </row>
    <row r="60" spans="2:15" ht="18" x14ac:dyDescent="0.35">
      <c r="B60" s="2" t="s">
        <v>43</v>
      </c>
      <c r="C60" s="35" t="s">
        <v>22</v>
      </c>
      <c r="D60" t="s">
        <v>60</v>
      </c>
    </row>
    <row r="61" spans="2:15" x14ac:dyDescent="0.25">
      <c r="B61" s="2" t="s">
        <v>50</v>
      </c>
      <c r="C61" s="1" t="s">
        <v>51</v>
      </c>
      <c r="D61" t="s">
        <v>61</v>
      </c>
    </row>
    <row r="62" spans="2:15" x14ac:dyDescent="0.25">
      <c r="B62" s="2" t="s">
        <v>44</v>
      </c>
      <c r="C62" s="1" t="s">
        <v>28</v>
      </c>
      <c r="D62" s="36" t="s">
        <v>62</v>
      </c>
    </row>
  </sheetData>
  <mergeCells count="4">
    <mergeCell ref="B2:D2"/>
    <mergeCell ref="F2:K2"/>
    <mergeCell ref="F4:J4"/>
    <mergeCell ref="F17:H17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2</xdr:col>
                <xdr:colOff>9525</xdr:colOff>
                <xdr:row>34</xdr:row>
                <xdr:rowOff>0</xdr:rowOff>
              </from>
              <to>
                <xdr:col>4</xdr:col>
                <xdr:colOff>647700</xdr:colOff>
                <xdr:row>38</xdr:row>
                <xdr:rowOff>19050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1283-8834-4635-BA2D-F0F1FE3ACCE1}">
  <sheetPr>
    <tabColor theme="5" tint="0.39997558519241921"/>
  </sheetPr>
  <dimension ref="A1:O108"/>
  <sheetViews>
    <sheetView topLeftCell="A13" zoomScale="130" zoomScaleNormal="130" workbookViewId="0">
      <selection activeCell="J31" sqref="J31"/>
    </sheetView>
  </sheetViews>
  <sheetFormatPr baseColWidth="10" defaultRowHeight="15" x14ac:dyDescent="0.25"/>
  <cols>
    <col min="2" max="2" width="32.5703125" customWidth="1"/>
    <col min="3" max="3" width="12.7109375" customWidth="1"/>
  </cols>
  <sheetData>
    <row r="1" spans="1:11" ht="15.75" thickBot="1" x14ac:dyDescent="0.3"/>
    <row r="2" spans="1:11" ht="15.75" thickBot="1" x14ac:dyDescent="0.3">
      <c r="B2" s="264" t="s">
        <v>0</v>
      </c>
      <c r="C2" s="265"/>
      <c r="D2" s="266"/>
      <c r="F2" s="264" t="s">
        <v>63</v>
      </c>
      <c r="G2" s="265"/>
      <c r="H2" s="265"/>
      <c r="I2" s="265"/>
      <c r="J2" s="265"/>
      <c r="K2" s="266"/>
    </row>
    <row r="3" spans="1:11" ht="15.75" thickBot="1" x14ac:dyDescent="0.3">
      <c r="C3" s="1">
        <v>12</v>
      </c>
      <c r="D3" s="1"/>
    </row>
    <row r="4" spans="1:11" ht="15.75" thickBot="1" x14ac:dyDescent="0.3">
      <c r="A4">
        <v>2</v>
      </c>
      <c r="B4" s="2" t="s">
        <v>3</v>
      </c>
      <c r="C4" t="str">
        <f>VLOOKUP($C$3,'[11]Potencia Inst y Efect'!$A$9:$W$40,A4,0)</f>
        <v>Beni</v>
      </c>
      <c r="F4" s="37" t="s">
        <v>64</v>
      </c>
      <c r="K4" s="38" t="s">
        <v>5</v>
      </c>
    </row>
    <row r="5" spans="1:11" ht="15.75" customHeight="1" x14ac:dyDescent="0.25">
      <c r="A5">
        <v>3</v>
      </c>
      <c r="B5" s="2" t="s">
        <v>6</v>
      </c>
      <c r="C5" t="str">
        <f>VLOOKUP($C$3,'[11]Potencia Inst y Efect'!$A$9:$W$40,A5,0)</f>
        <v>Itenez</v>
      </c>
    </row>
    <row r="6" spans="1:11" x14ac:dyDescent="0.25">
      <c r="A6">
        <v>4</v>
      </c>
      <c r="B6" s="2" t="s">
        <v>7</v>
      </c>
      <c r="C6" t="str">
        <f>VLOOKUP($C$3,'[11]Potencia Inst y Efect'!$A$9:$W$40,A6,0)</f>
        <v>Huacaraje</v>
      </c>
      <c r="F6" s="2" t="s">
        <v>65</v>
      </c>
      <c r="G6" s="39" t="s">
        <v>102</v>
      </c>
    </row>
    <row r="7" spans="1:11" ht="15" customHeight="1" x14ac:dyDescent="0.25">
      <c r="A7">
        <v>5</v>
      </c>
      <c r="B7" s="2" t="s">
        <v>8</v>
      </c>
      <c r="C7" t="str">
        <f>VLOOKUP($C$3,'[11]Potencia Inst y Efect'!$A$9:$W$40,A7,0)</f>
        <v>ENDE DELBENI S.A.M.</v>
      </c>
      <c r="G7" s="2" t="s">
        <v>11</v>
      </c>
      <c r="H7" s="1">
        <v>250</v>
      </c>
      <c r="I7" s="1" t="s">
        <v>67</v>
      </c>
    </row>
    <row r="8" spans="1:11" x14ac:dyDescent="0.25">
      <c r="A8">
        <v>6</v>
      </c>
      <c r="B8" s="2" t="s">
        <v>9</v>
      </c>
      <c r="C8" t="str">
        <f>VLOOKUP($C$3,'[11]Potencia Inst y Efect'!$A$9:$W$40,A8,0)</f>
        <v>Diesel</v>
      </c>
      <c r="G8" s="2" t="s">
        <v>12</v>
      </c>
      <c r="H8" s="4">
        <f>+H7*0.95</f>
        <v>237.5</v>
      </c>
      <c r="I8" s="1" t="s">
        <v>67</v>
      </c>
    </row>
    <row r="9" spans="1:11" x14ac:dyDescent="0.25">
      <c r="A9">
        <v>10</v>
      </c>
      <c r="B9" s="2" t="s">
        <v>10</v>
      </c>
      <c r="C9" s="1">
        <f>VLOOKUP($C$3,'[11]Potencia Inst y Efect'!$A$9:$W$40,A9,0)</f>
        <v>0.58000000000000007</v>
      </c>
      <c r="D9" s="1"/>
      <c r="G9" s="2" t="s">
        <v>68</v>
      </c>
      <c r="H9" s="63">
        <v>44317</v>
      </c>
    </row>
    <row r="10" spans="1:11" ht="15.75" customHeight="1" x14ac:dyDescent="0.25">
      <c r="A10">
        <v>15</v>
      </c>
      <c r="B10" s="2" t="s">
        <v>11</v>
      </c>
      <c r="C10" s="4">
        <f>VLOOKUP($C$3,'[11]Potencia Inst y Efect'!$A$9:$W$40,A10,0)</f>
        <v>0.46400000000000002</v>
      </c>
      <c r="D10" s="1"/>
      <c r="G10" s="2" t="s">
        <v>54</v>
      </c>
      <c r="H10" s="32">
        <v>0.13736980593607304</v>
      </c>
    </row>
    <row r="11" spans="1:11" x14ac:dyDescent="0.25">
      <c r="A11">
        <v>21</v>
      </c>
      <c r="B11" s="2" t="s">
        <v>12</v>
      </c>
      <c r="C11" s="4">
        <f>VLOOKUP($C$3,'[11]Potencia Inst y Efect'!$A$9:$W$40,A11,0)</f>
        <v>0.39800000000000002</v>
      </c>
      <c r="D11" s="1"/>
      <c r="G11" s="2" t="s">
        <v>16</v>
      </c>
      <c r="H11" t="s">
        <v>69</v>
      </c>
    </row>
    <row r="12" spans="1:11" x14ac:dyDescent="0.25">
      <c r="B12" s="2" t="s">
        <v>13</v>
      </c>
      <c r="C12" s="4">
        <f>SUM(H26)/SUM(H25)</f>
        <v>0.31256699756248457</v>
      </c>
      <c r="D12" s="1"/>
      <c r="G12" s="2" t="s">
        <v>19</v>
      </c>
      <c r="H12" t="s">
        <v>70</v>
      </c>
    </row>
    <row r="13" spans="1:11" x14ac:dyDescent="0.25">
      <c r="A13">
        <v>8</v>
      </c>
      <c r="B13" s="2" t="s">
        <v>14</v>
      </c>
      <c r="C13" s="1"/>
      <c r="D13" s="1"/>
    </row>
    <row r="14" spans="1:11" x14ac:dyDescent="0.25">
      <c r="A14">
        <v>11</v>
      </c>
      <c r="B14" s="2" t="s">
        <v>10</v>
      </c>
      <c r="C14" s="1"/>
      <c r="D14" s="1"/>
    </row>
    <row r="15" spans="1:11" x14ac:dyDescent="0.25">
      <c r="A15">
        <v>16</v>
      </c>
      <c r="B15" s="2" t="s">
        <v>11</v>
      </c>
      <c r="C15" s="1"/>
      <c r="D15" s="1"/>
    </row>
    <row r="16" spans="1:11" ht="15.75" thickBot="1" x14ac:dyDescent="0.3">
      <c r="A16">
        <v>22</v>
      </c>
      <c r="B16" s="2" t="s">
        <v>12</v>
      </c>
      <c r="C16" s="1"/>
      <c r="D16" s="1"/>
    </row>
    <row r="17" spans="2:15" ht="15.75" thickBot="1" x14ac:dyDescent="0.3">
      <c r="B17" s="2" t="s">
        <v>16</v>
      </c>
      <c r="C17" s="1" t="s">
        <v>69</v>
      </c>
      <c r="D17" s="1"/>
      <c r="F17" s="264" t="s">
        <v>18</v>
      </c>
      <c r="G17" s="265"/>
      <c r="H17" s="266"/>
    </row>
    <row r="18" spans="2:15" x14ac:dyDescent="0.25">
      <c r="B18" s="2" t="s">
        <v>71</v>
      </c>
      <c r="C18" t="s">
        <v>70</v>
      </c>
      <c r="F18" t="s">
        <v>21</v>
      </c>
      <c r="G18" s="5">
        <f>54300*0.00000105506</f>
        <v>5.7289758000000003E-2</v>
      </c>
      <c r="H18" s="1" t="s">
        <v>22</v>
      </c>
    </row>
    <row r="19" spans="2:15" x14ac:dyDescent="0.25">
      <c r="B19" s="2" t="s">
        <v>23</v>
      </c>
      <c r="C19" s="6">
        <f>H25/G25-1</f>
        <v>1.5149920384314175E-3</v>
      </c>
      <c r="F19" t="s">
        <v>24</v>
      </c>
      <c r="G19" s="5">
        <f>72600*0.00000105506</f>
        <v>7.6597356000000005E-2</v>
      </c>
      <c r="H19" s="1" t="s">
        <v>22</v>
      </c>
    </row>
    <row r="20" spans="2:15" x14ac:dyDescent="0.25">
      <c r="B20" s="2" t="s">
        <v>25</v>
      </c>
      <c r="C20" s="6">
        <f>SUM(G27:H27)/SUM(G25:H25)</f>
        <v>0.86183970738265214</v>
      </c>
      <c r="D20" s="7"/>
      <c r="E20" s="7"/>
      <c r="F20" s="7"/>
    </row>
    <row r="21" spans="2:15" ht="15.75" thickBot="1" x14ac:dyDescent="0.3">
      <c r="B21" s="2"/>
      <c r="C21" s="2"/>
      <c r="D21" s="8"/>
      <c r="E21" s="8"/>
      <c r="F21" s="8"/>
    </row>
    <row r="22" spans="2:15" ht="15.75" thickBot="1" x14ac:dyDescent="0.3">
      <c r="B22" s="2"/>
      <c r="C22" s="1" t="s">
        <v>26</v>
      </c>
      <c r="D22" s="9">
        <v>2014</v>
      </c>
      <c r="E22" s="10">
        <f>+D22+1</f>
        <v>2015</v>
      </c>
      <c r="F22" s="10">
        <f t="shared" ref="F22:O22" si="0">+E22+1</f>
        <v>2016</v>
      </c>
      <c r="G22" s="10">
        <f t="shared" si="0"/>
        <v>2017</v>
      </c>
      <c r="H22" s="11">
        <f t="shared" si="0"/>
        <v>2018</v>
      </c>
      <c r="I22" s="12">
        <f t="shared" si="0"/>
        <v>2019</v>
      </c>
      <c r="J22" s="13">
        <f t="shared" si="0"/>
        <v>2020</v>
      </c>
      <c r="K22" s="13">
        <f t="shared" si="0"/>
        <v>2021</v>
      </c>
      <c r="L22" s="13">
        <f t="shared" si="0"/>
        <v>2022</v>
      </c>
      <c r="M22" s="13">
        <f t="shared" si="0"/>
        <v>2023</v>
      </c>
      <c r="N22" s="13">
        <f t="shared" si="0"/>
        <v>2024</v>
      </c>
      <c r="O22" s="14">
        <f t="shared" si="0"/>
        <v>2025</v>
      </c>
    </row>
    <row r="23" spans="2:15" x14ac:dyDescent="0.25">
      <c r="B23" s="2" t="s">
        <v>27</v>
      </c>
      <c r="C23" s="1" t="s">
        <v>28</v>
      </c>
      <c r="D23" s="15">
        <f>+D24+D25</f>
        <v>0</v>
      </c>
      <c r="E23" s="15">
        <f t="shared" ref="E23:H23" si="1">+E24+E25</f>
        <v>0</v>
      </c>
      <c r="F23" s="15">
        <f t="shared" si="1"/>
        <v>190</v>
      </c>
      <c r="G23" s="15">
        <f t="shared" si="1"/>
        <v>679.30499999999995</v>
      </c>
      <c r="H23" s="15">
        <f t="shared" si="1"/>
        <v>680.3341416666666</v>
      </c>
      <c r="I23" s="16">
        <f>+H23*(1+$C$19)</f>
        <v>681.36484247476471</v>
      </c>
      <c r="J23" s="16">
        <f t="shared" ref="J23:O23" si="2">+I23*(1+$C$19)</f>
        <v>682.39710478638108</v>
      </c>
      <c r="K23" s="16">
        <f t="shared" si="2"/>
        <v>683.4309309671811</v>
      </c>
      <c r="L23" s="16">
        <f t="shared" si="2"/>
        <v>684.46632338641416</v>
      </c>
      <c r="M23" s="16">
        <f t="shared" si="2"/>
        <v>685.50328441691897</v>
      </c>
      <c r="N23" s="16">
        <f t="shared" si="2"/>
        <v>686.54181643512925</v>
      </c>
      <c r="O23" s="16">
        <f t="shared" si="2"/>
        <v>687.58192182107871</v>
      </c>
    </row>
    <row r="24" spans="2:15" x14ac:dyDescent="0.25">
      <c r="B24" s="2" t="s">
        <v>29</v>
      </c>
      <c r="C24" s="1" t="s">
        <v>28</v>
      </c>
      <c r="D24" s="17"/>
      <c r="E24" s="17"/>
      <c r="F24" s="17"/>
      <c r="G24" s="17"/>
      <c r="H24" s="17"/>
      <c r="I24" s="16"/>
      <c r="J24" s="16"/>
      <c r="K24" s="16"/>
      <c r="L24" s="16"/>
      <c r="M24" s="16"/>
      <c r="N24" s="16"/>
      <c r="O24" s="16"/>
    </row>
    <row r="25" spans="2:15" x14ac:dyDescent="0.25">
      <c r="B25" s="2" t="s">
        <v>30</v>
      </c>
      <c r="C25" s="1" t="s">
        <v>28</v>
      </c>
      <c r="D25" s="17"/>
      <c r="E25" s="17"/>
      <c r="F25" s="17">
        <v>190</v>
      </c>
      <c r="G25" s="17">
        <v>679.30499999999995</v>
      </c>
      <c r="H25" s="17">
        <v>680.3341416666666</v>
      </c>
      <c r="I25" s="16">
        <f>+I23-I24</f>
        <v>681.36484247476471</v>
      </c>
      <c r="J25" s="16">
        <f t="shared" ref="J25:O25" si="3">+J23-J24</f>
        <v>682.39710478638108</v>
      </c>
      <c r="K25" s="16">
        <f t="shared" si="3"/>
        <v>683.4309309671811</v>
      </c>
      <c r="L25" s="16">
        <f t="shared" si="3"/>
        <v>684.46632338641416</v>
      </c>
      <c r="M25" s="16">
        <f t="shared" si="3"/>
        <v>685.50328441691897</v>
      </c>
      <c r="N25" s="16">
        <f t="shared" si="3"/>
        <v>686.54181643512925</v>
      </c>
      <c r="O25" s="16">
        <f t="shared" si="3"/>
        <v>687.58192182107871</v>
      </c>
    </row>
    <row r="26" spans="2:15" x14ac:dyDescent="0.25">
      <c r="B26" s="2" t="s">
        <v>31</v>
      </c>
      <c r="C26" s="1" t="s">
        <v>32</v>
      </c>
      <c r="D26" s="17"/>
      <c r="E26" s="17"/>
      <c r="F26" s="17"/>
      <c r="G26" s="17">
        <v>284.65100000000001</v>
      </c>
      <c r="H26" s="17">
        <v>212.65</v>
      </c>
      <c r="I26" s="16">
        <f>+I25*$C$12</f>
        <v>212.97216305697248</v>
      </c>
      <c r="J26" s="16">
        <f t="shared" ref="J26:O26" si="4">+J25*$C$12</f>
        <v>213.29481418841129</v>
      </c>
      <c r="K26" s="16">
        <f t="shared" si="4"/>
        <v>213.61795413374546</v>
      </c>
      <c r="L26" s="16">
        <f t="shared" si="4"/>
        <v>213.94158363352409</v>
      </c>
      <c r="M26" s="16">
        <f t="shared" si="4"/>
        <v>214.26570342941829</v>
      </c>
      <c r="N26" s="16">
        <f t="shared" si="4"/>
        <v>214.59031426422277</v>
      </c>
      <c r="O26" s="16">
        <f t="shared" si="4"/>
        <v>214.91541688185757</v>
      </c>
    </row>
    <row r="27" spans="2:15" x14ac:dyDescent="0.25">
      <c r="B27" s="2" t="s">
        <v>33</v>
      </c>
      <c r="C27" s="1" t="s">
        <v>28</v>
      </c>
      <c r="D27" s="17"/>
      <c r="E27" s="17"/>
      <c r="F27" s="17">
        <v>153.167</v>
      </c>
      <c r="G27" s="17">
        <v>575.524</v>
      </c>
      <c r="H27" s="17">
        <v>596.26700000000005</v>
      </c>
      <c r="I27" s="16">
        <f>I25*$C$20</f>
        <v>587.22727645927807</v>
      </c>
      <c r="J27" s="16">
        <f t="shared" ref="J27:O27" si="5">J25*$C$20</f>
        <v>588.11692110786373</v>
      </c>
      <c r="K27" s="16">
        <f t="shared" si="5"/>
        <v>589.00791356100888</v>
      </c>
      <c r="L27" s="16">
        <f t="shared" si="5"/>
        <v>589.90025586062688</v>
      </c>
      <c r="M27" s="16">
        <f t="shared" si="5"/>
        <v>590.79395005172444</v>
      </c>
      <c r="N27" s="16">
        <f t="shared" si="5"/>
        <v>591.68899818240629</v>
      </c>
      <c r="O27" s="16">
        <f t="shared" si="5"/>
        <v>592.58540230388007</v>
      </c>
    </row>
    <row r="28" spans="2:15" x14ac:dyDescent="0.25">
      <c r="B28" s="2" t="s">
        <v>34</v>
      </c>
      <c r="C28" s="1"/>
      <c r="D28" s="17"/>
      <c r="E28" s="17"/>
      <c r="F28" s="17">
        <v>406</v>
      </c>
      <c r="G28" s="17">
        <v>490</v>
      </c>
      <c r="H28" s="17">
        <v>505</v>
      </c>
      <c r="I28" s="6"/>
    </row>
    <row r="29" spans="2:15" x14ac:dyDescent="0.25">
      <c r="B29" s="2" t="s">
        <v>35</v>
      </c>
      <c r="C29" s="18" t="s">
        <v>36</v>
      </c>
      <c r="D29" s="16"/>
      <c r="E29" s="16"/>
      <c r="F29" s="16">
        <f>(F27*1000/F28)/12</f>
        <v>31.438218390804597</v>
      </c>
      <c r="G29" s="16">
        <f>(G27*1000/G28)/12</f>
        <v>97.878231292517</v>
      </c>
      <c r="H29" s="16">
        <f>(H27*1000/H28)/12</f>
        <v>98.393894389438955</v>
      </c>
      <c r="I29" s="6"/>
    </row>
    <row r="30" spans="2:15" x14ac:dyDescent="0.25">
      <c r="B30" s="2" t="s">
        <v>37</v>
      </c>
      <c r="C30" s="1" t="s">
        <v>38</v>
      </c>
      <c r="D30" s="16"/>
      <c r="E30" s="16"/>
      <c r="F30" s="22"/>
      <c r="G30" s="22">
        <v>0.16900000000000001</v>
      </c>
      <c r="H30" s="22">
        <v>0.159</v>
      </c>
      <c r="I30" s="6"/>
    </row>
    <row r="31" spans="2:15" ht="15" customHeight="1" x14ac:dyDescent="0.25">
      <c r="B31" s="2" t="s">
        <v>39</v>
      </c>
      <c r="C31" s="1" t="s">
        <v>38</v>
      </c>
      <c r="D31" s="19"/>
      <c r="E31" s="19"/>
      <c r="F31" s="19">
        <v>0.56999999999999995</v>
      </c>
      <c r="G31" s="19">
        <v>0.69499999999999995</v>
      </c>
      <c r="H31" s="19">
        <f>+C10</f>
        <v>0.46400000000000002</v>
      </c>
    </row>
    <row r="32" spans="2:15" x14ac:dyDescent="0.25">
      <c r="B32" s="2" t="s">
        <v>40</v>
      </c>
      <c r="C32" s="1" t="s">
        <v>38</v>
      </c>
      <c r="D32" s="19"/>
      <c r="E32" s="19"/>
      <c r="F32" s="19">
        <v>0.13</v>
      </c>
      <c r="G32" s="20">
        <v>0.64800000000000002</v>
      </c>
      <c r="H32" s="44">
        <f>+C11</f>
        <v>0.39800000000000002</v>
      </c>
    </row>
    <row r="33" spans="2:15" ht="15" customHeight="1" x14ac:dyDescent="0.25">
      <c r="B33" s="2" t="s">
        <v>41</v>
      </c>
      <c r="C33" s="2"/>
      <c r="D33" s="22"/>
      <c r="E33" s="22"/>
      <c r="F33" s="22">
        <f>F25/(F32*8760)</f>
        <v>0.16684229012996138</v>
      </c>
      <c r="G33" s="22">
        <f>G25/(G32*8760)</f>
        <v>0.11967011246406221</v>
      </c>
      <c r="H33" s="22">
        <f>H25/(H32*8760)</f>
        <v>0.19513496181439921</v>
      </c>
    </row>
    <row r="38" spans="2:15" ht="15" customHeight="1" x14ac:dyDescent="0.25"/>
    <row r="39" spans="2:15" x14ac:dyDescent="0.25">
      <c r="B39" t="s">
        <v>42</v>
      </c>
    </row>
    <row r="40" spans="2:15" ht="18" x14ac:dyDescent="0.35">
      <c r="B40" s="2" t="s">
        <v>103</v>
      </c>
      <c r="C40" s="45">
        <f>+G19</f>
        <v>7.6597356000000005E-2</v>
      </c>
      <c r="D40" s="45" t="str">
        <f>+H19</f>
        <v>gCO2/BTU</v>
      </c>
      <c r="E40" t="s">
        <v>72</v>
      </c>
      <c r="F40" s="24"/>
      <c r="G40" s="24"/>
      <c r="H40" s="24"/>
    </row>
    <row r="41" spans="2:15" ht="15.75" thickBot="1" x14ac:dyDescent="0.3"/>
    <row r="42" spans="2:15" ht="15.75" thickBot="1" x14ac:dyDescent="0.3">
      <c r="D42" s="25">
        <f>+D22</f>
        <v>2014</v>
      </c>
      <c r="E42" s="26">
        <f>+E22</f>
        <v>2015</v>
      </c>
      <c r="F42" s="26">
        <f>+F22</f>
        <v>2016</v>
      </c>
      <c r="G42" s="26">
        <f>+G22</f>
        <v>2017</v>
      </c>
      <c r="H42" s="27">
        <f>+H22</f>
        <v>2018</v>
      </c>
      <c r="I42" s="12">
        <f t="shared" ref="I42:O42" si="6">+H42+1</f>
        <v>2019</v>
      </c>
      <c r="J42" s="13">
        <f t="shared" si="6"/>
        <v>2020</v>
      </c>
      <c r="K42" s="13">
        <f t="shared" si="6"/>
        <v>2021</v>
      </c>
      <c r="L42" s="13">
        <f t="shared" si="6"/>
        <v>2022</v>
      </c>
      <c r="M42" s="13">
        <f t="shared" si="6"/>
        <v>2023</v>
      </c>
      <c r="N42" s="13">
        <f t="shared" si="6"/>
        <v>2024</v>
      </c>
      <c r="O42" s="14">
        <f t="shared" si="6"/>
        <v>2025</v>
      </c>
    </row>
    <row r="43" spans="2:15" x14ac:dyDescent="0.25">
      <c r="B43" s="2" t="s">
        <v>44</v>
      </c>
      <c r="C43" s="1" t="s">
        <v>28</v>
      </c>
      <c r="D43" s="64"/>
      <c r="E43" s="64"/>
      <c r="F43" s="64">
        <f t="shared" ref="F43:O43" si="7">+F23</f>
        <v>190</v>
      </c>
      <c r="G43" s="64">
        <f t="shared" si="7"/>
        <v>679.30499999999995</v>
      </c>
      <c r="H43" s="64">
        <f t="shared" si="7"/>
        <v>680.3341416666666</v>
      </c>
      <c r="I43" s="64">
        <f t="shared" si="7"/>
        <v>681.36484247476471</v>
      </c>
      <c r="J43" s="64">
        <f t="shared" si="7"/>
        <v>682.39710478638108</v>
      </c>
      <c r="K43" s="64">
        <f t="shared" si="7"/>
        <v>683.4309309671811</v>
      </c>
      <c r="L43" s="64">
        <f t="shared" si="7"/>
        <v>684.46632338641416</v>
      </c>
      <c r="M43" s="64">
        <f t="shared" si="7"/>
        <v>685.50328441691897</v>
      </c>
      <c r="N43" s="64">
        <f t="shared" si="7"/>
        <v>686.54181643512925</v>
      </c>
      <c r="O43" s="64">
        <f t="shared" si="7"/>
        <v>687.58192182107871</v>
      </c>
    </row>
    <row r="44" spans="2:15" ht="18" x14ac:dyDescent="0.35">
      <c r="B44" s="2" t="s">
        <v>45</v>
      </c>
      <c r="C44" s="1" t="s">
        <v>28</v>
      </c>
      <c r="D44" s="64"/>
      <c r="E44" s="64"/>
      <c r="F44" s="64">
        <f t="shared" ref="F44:O45" si="8">+F25</f>
        <v>190</v>
      </c>
      <c r="G44" s="64">
        <f t="shared" si="8"/>
        <v>679.30499999999995</v>
      </c>
      <c r="H44" s="64">
        <f t="shared" si="8"/>
        <v>680.3341416666666</v>
      </c>
      <c r="I44" s="64">
        <f t="shared" si="8"/>
        <v>681.36484247476471</v>
      </c>
      <c r="J44" s="64">
        <f t="shared" si="8"/>
        <v>682.39710478638108</v>
      </c>
      <c r="K44" s="64">
        <f t="shared" si="8"/>
        <v>683.4309309671811</v>
      </c>
      <c r="L44" s="64">
        <f t="shared" si="8"/>
        <v>684.46632338641416</v>
      </c>
      <c r="M44" s="64">
        <f t="shared" si="8"/>
        <v>685.50328441691897</v>
      </c>
      <c r="N44" s="64">
        <f t="shared" si="8"/>
        <v>686.54181643512925</v>
      </c>
      <c r="O44" s="64">
        <f t="shared" si="8"/>
        <v>687.58192182107871</v>
      </c>
    </row>
    <row r="45" spans="2:15" ht="18" x14ac:dyDescent="0.35">
      <c r="B45" s="2" t="s">
        <v>104</v>
      </c>
      <c r="C45" s="1" t="s">
        <v>32</v>
      </c>
      <c r="D45" s="16"/>
      <c r="E45" s="16"/>
      <c r="F45" s="16"/>
      <c r="G45" s="16">
        <f t="shared" si="8"/>
        <v>284.65100000000001</v>
      </c>
      <c r="H45" s="16">
        <f t="shared" si="8"/>
        <v>212.65</v>
      </c>
      <c r="I45" s="16">
        <f t="shared" si="8"/>
        <v>212.97216305697248</v>
      </c>
      <c r="J45" s="16">
        <f t="shared" si="8"/>
        <v>213.29481418841129</v>
      </c>
      <c r="K45" s="16">
        <f t="shared" si="8"/>
        <v>213.61795413374546</v>
      </c>
      <c r="L45" s="16">
        <f t="shared" si="8"/>
        <v>213.94158363352409</v>
      </c>
      <c r="M45" s="16">
        <f t="shared" si="8"/>
        <v>214.26570342941829</v>
      </c>
      <c r="N45" s="16">
        <f t="shared" si="8"/>
        <v>214.59031426422277</v>
      </c>
      <c r="O45" s="16">
        <f t="shared" si="8"/>
        <v>214.91541688185757</v>
      </c>
    </row>
    <row r="46" spans="2:15" ht="18" x14ac:dyDescent="0.35">
      <c r="B46" s="2" t="s">
        <v>105</v>
      </c>
      <c r="C46" s="1" t="s">
        <v>106</v>
      </c>
      <c r="D46" s="16"/>
      <c r="E46" s="16"/>
      <c r="F46" s="16"/>
      <c r="G46" s="16">
        <v>33710</v>
      </c>
      <c r="H46" s="16">
        <f>+G46</f>
        <v>33710</v>
      </c>
      <c r="I46" s="16">
        <f t="shared" ref="I46:O47" si="9">+H46</f>
        <v>33710</v>
      </c>
      <c r="J46" s="16">
        <f t="shared" si="9"/>
        <v>33710</v>
      </c>
      <c r="K46" s="16">
        <f t="shared" si="9"/>
        <v>33710</v>
      </c>
      <c r="L46" s="16">
        <f t="shared" si="9"/>
        <v>33710</v>
      </c>
      <c r="M46" s="16">
        <f t="shared" si="9"/>
        <v>33710</v>
      </c>
      <c r="N46" s="16">
        <f t="shared" si="9"/>
        <v>33710</v>
      </c>
      <c r="O46" s="16">
        <f t="shared" si="9"/>
        <v>33710</v>
      </c>
    </row>
    <row r="47" spans="2:15" x14ac:dyDescent="0.25">
      <c r="B47" s="2" t="s">
        <v>107</v>
      </c>
      <c r="C47" s="1" t="s">
        <v>22</v>
      </c>
      <c r="D47" s="29"/>
      <c r="E47" s="29"/>
      <c r="F47" s="29"/>
      <c r="G47" s="45">
        <f>+C40</f>
        <v>7.6597356000000005E-2</v>
      </c>
      <c r="H47" s="45">
        <f>+G47</f>
        <v>7.6597356000000005E-2</v>
      </c>
      <c r="I47" s="65">
        <f t="shared" si="9"/>
        <v>7.6597356000000005E-2</v>
      </c>
      <c r="J47" s="65">
        <f t="shared" si="9"/>
        <v>7.6597356000000005E-2</v>
      </c>
      <c r="K47" s="65">
        <f t="shared" si="9"/>
        <v>7.6597356000000005E-2</v>
      </c>
      <c r="L47" s="65">
        <f t="shared" si="9"/>
        <v>7.6597356000000005E-2</v>
      </c>
      <c r="M47" s="65">
        <f t="shared" si="9"/>
        <v>7.6597356000000005E-2</v>
      </c>
      <c r="N47" s="65">
        <f t="shared" si="9"/>
        <v>7.6597356000000005E-2</v>
      </c>
      <c r="O47" s="65">
        <f t="shared" si="9"/>
        <v>7.6597356000000005E-2</v>
      </c>
    </row>
    <row r="48" spans="2:15" x14ac:dyDescent="0.25">
      <c r="B48" s="2" t="s">
        <v>50</v>
      </c>
      <c r="C48" s="1" t="s">
        <v>51</v>
      </c>
      <c r="D48" s="31"/>
      <c r="E48" s="31"/>
      <c r="F48" s="31"/>
      <c r="G48" s="31">
        <f>+G47*G46*G45/1000</f>
        <v>734.99645635870479</v>
      </c>
      <c r="H48" s="31">
        <f t="shared" ref="H48:O48" si="10">+H47*H46*H45/1000</f>
        <v>549.08289956711405</v>
      </c>
      <c r="I48" s="31">
        <f t="shared" si="10"/>
        <v>549.9147557883972</v>
      </c>
      <c r="J48" s="31">
        <f t="shared" si="10"/>
        <v>550.74787226523244</v>
      </c>
      <c r="K48" s="31">
        <f t="shared" si="10"/>
        <v>551.58225090689734</v>
      </c>
      <c r="L48" s="31">
        <f t="shared" si="10"/>
        <v>552.41789362556142</v>
      </c>
      <c r="M48" s="31">
        <f t="shared" si="10"/>
        <v>553.25480233629116</v>
      </c>
      <c r="N48" s="31">
        <f t="shared" si="10"/>
        <v>554.09297895705458</v>
      </c>
      <c r="O48" s="31">
        <f t="shared" si="10"/>
        <v>554.93242540872529</v>
      </c>
    </row>
    <row r="49" spans="2:15" ht="18" x14ac:dyDescent="0.35">
      <c r="B49" s="2" t="s">
        <v>52</v>
      </c>
      <c r="C49" s="1" t="s">
        <v>49</v>
      </c>
      <c r="D49" s="31"/>
      <c r="E49" s="31"/>
      <c r="F49" s="31"/>
      <c r="G49" s="29">
        <f>+G48/G43</f>
        <v>1.0819829919678272</v>
      </c>
      <c r="H49" s="29">
        <f>+H48/H43</f>
        <v>0.80707826630893997</v>
      </c>
      <c r="I49" s="29">
        <f>+I48/I43</f>
        <v>0.80707826630894008</v>
      </c>
      <c r="J49" s="29">
        <f t="shared" ref="J49:O49" si="11">+J48/J43</f>
        <v>0.80707826630893986</v>
      </c>
      <c r="K49" s="29">
        <f t="shared" si="11"/>
        <v>0.80707826630893997</v>
      </c>
      <c r="L49" s="29">
        <f t="shared" si="11"/>
        <v>0.80707826630893997</v>
      </c>
      <c r="M49" s="29">
        <f t="shared" si="11"/>
        <v>0.80707826630893997</v>
      </c>
      <c r="N49" s="29">
        <f t="shared" si="11"/>
        <v>0.80707826630893986</v>
      </c>
      <c r="O49" s="29">
        <f t="shared" si="11"/>
        <v>0.80707826630893997</v>
      </c>
    </row>
    <row r="51" spans="2:15" x14ac:dyDescent="0.25">
      <c r="B51" s="2" t="s">
        <v>53</v>
      </c>
      <c r="C51" s="2"/>
    </row>
    <row r="52" spans="2:15" x14ac:dyDescent="0.25">
      <c r="B52" s="2" t="s">
        <v>39</v>
      </c>
      <c r="C52" s="1" t="s">
        <v>38</v>
      </c>
      <c r="D52" s="33">
        <f t="shared" ref="D52:H54" si="12">+D31</f>
        <v>0</v>
      </c>
      <c r="E52" s="33">
        <f t="shared" si="12"/>
        <v>0</v>
      </c>
      <c r="F52" s="33">
        <f t="shared" si="12"/>
        <v>0.56999999999999995</v>
      </c>
      <c r="G52" s="33">
        <f t="shared" si="12"/>
        <v>0.69499999999999995</v>
      </c>
      <c r="H52" s="33">
        <f t="shared" si="12"/>
        <v>0.46400000000000002</v>
      </c>
      <c r="I52" s="34">
        <f>+H52</f>
        <v>0.46400000000000002</v>
      </c>
      <c r="J52" s="34">
        <f>($H$52/$H$53)*J53</f>
        <v>0.54432945465107774</v>
      </c>
      <c r="K52" s="34">
        <f>+J52</f>
        <v>0.54432945465107774</v>
      </c>
      <c r="L52" s="34">
        <f>($H$52/$H$53)*L53</f>
        <v>0.54598001357667936</v>
      </c>
      <c r="M52" s="34">
        <f>+L52</f>
        <v>0.54598001357667936</v>
      </c>
      <c r="N52" s="34">
        <f>($H$52/$H$53)*N53</f>
        <v>0.54763557745790781</v>
      </c>
      <c r="O52" s="34">
        <f>+N52</f>
        <v>0.54763557745790781</v>
      </c>
    </row>
    <row r="53" spans="2:15" x14ac:dyDescent="0.25">
      <c r="B53" s="2" t="s">
        <v>40</v>
      </c>
      <c r="C53" s="1" t="s">
        <v>38</v>
      </c>
      <c r="D53" s="33">
        <f t="shared" si="12"/>
        <v>0</v>
      </c>
      <c r="E53" s="33">
        <f t="shared" si="12"/>
        <v>0</v>
      </c>
      <c r="F53" s="33">
        <f t="shared" si="12"/>
        <v>0.13</v>
      </c>
      <c r="G53" s="33">
        <f t="shared" si="12"/>
        <v>0.64800000000000002</v>
      </c>
      <c r="H53" s="33">
        <f t="shared" si="12"/>
        <v>0.39800000000000002</v>
      </c>
      <c r="I53" s="34">
        <f t="shared" ref="I53:O53" si="13">I25/(I54*8760)</f>
        <v>0.46619699748273369</v>
      </c>
      <c r="J53" s="34">
        <f t="shared" si="13"/>
        <v>0.46690328222226068</v>
      </c>
      <c r="K53" s="34">
        <f t="shared" si="13"/>
        <v>0.4676106369775449</v>
      </c>
      <c r="L53" s="34">
        <f t="shared" si="13"/>
        <v>0.46831906336965173</v>
      </c>
      <c r="M53" s="34">
        <f t="shared" si="13"/>
        <v>0.46902856302210244</v>
      </c>
      <c r="N53" s="34">
        <f t="shared" si="13"/>
        <v>0.46973913756087787</v>
      </c>
      <c r="O53" s="34">
        <f t="shared" si="13"/>
        <v>0.47045078861442224</v>
      </c>
    </row>
    <row r="54" spans="2:15" x14ac:dyDescent="0.25">
      <c r="B54" s="2" t="s">
        <v>54</v>
      </c>
      <c r="C54" s="1"/>
      <c r="D54" s="22">
        <f t="shared" si="12"/>
        <v>0</v>
      </c>
      <c r="E54" s="22">
        <f t="shared" si="12"/>
        <v>0</v>
      </c>
      <c r="F54" s="22">
        <f t="shared" si="12"/>
        <v>0.16684229012996138</v>
      </c>
      <c r="G54" s="22">
        <f t="shared" si="12"/>
        <v>0.11967011246406221</v>
      </c>
      <c r="H54" s="22">
        <f t="shared" si="12"/>
        <v>0.19513496181439921</v>
      </c>
      <c r="I54" s="22">
        <f>+F54</f>
        <v>0.16684229012996138</v>
      </c>
      <c r="J54" s="22">
        <f t="shared" ref="J54:O54" si="14">+I54</f>
        <v>0.16684229012996138</v>
      </c>
      <c r="K54" s="22">
        <f t="shared" si="14"/>
        <v>0.16684229012996138</v>
      </c>
      <c r="L54" s="22">
        <f t="shared" si="14"/>
        <v>0.16684229012996138</v>
      </c>
      <c r="M54" s="22">
        <f t="shared" si="14"/>
        <v>0.16684229012996138</v>
      </c>
      <c r="N54" s="22">
        <f t="shared" si="14"/>
        <v>0.16684229012996138</v>
      </c>
      <c r="O54" s="22">
        <f t="shared" si="14"/>
        <v>0.16684229012996138</v>
      </c>
    </row>
    <row r="55" spans="2:15" x14ac:dyDescent="0.25">
      <c r="B55" s="2" t="s">
        <v>55</v>
      </c>
      <c r="C55" s="1" t="s">
        <v>38</v>
      </c>
      <c r="J55" s="33"/>
      <c r="K55" s="33"/>
      <c r="L55" s="33">
        <f>+L52-K52</f>
        <v>1.6505589256016195E-3</v>
      </c>
      <c r="M55" s="33">
        <f>+M52-L52</f>
        <v>0</v>
      </c>
      <c r="N55" s="33">
        <f>+N52-M52</f>
        <v>1.6555638812284501E-3</v>
      </c>
      <c r="O55" s="33">
        <f>+O52-N52</f>
        <v>0</v>
      </c>
    </row>
    <row r="57" spans="2:15" x14ac:dyDescent="0.25">
      <c r="B57" s="2" t="s">
        <v>56</v>
      </c>
    </row>
    <row r="58" spans="2:15" ht="18" x14ac:dyDescent="0.35">
      <c r="B58" s="2" t="s">
        <v>45</v>
      </c>
      <c r="C58" s="1" t="s">
        <v>28</v>
      </c>
      <c r="D58" t="s">
        <v>108</v>
      </c>
    </row>
    <row r="59" spans="2:15" ht="18" x14ac:dyDescent="0.35">
      <c r="B59" s="2" t="s">
        <v>104</v>
      </c>
      <c r="C59" s="1" t="s">
        <v>109</v>
      </c>
      <c r="D59" t="s">
        <v>110</v>
      </c>
    </row>
    <row r="60" spans="2:15" ht="18" x14ac:dyDescent="0.35">
      <c r="B60" s="2" t="s">
        <v>105</v>
      </c>
      <c r="C60" s="1" t="s">
        <v>111</v>
      </c>
      <c r="D60" t="s">
        <v>112</v>
      </c>
    </row>
    <row r="61" spans="2:15" x14ac:dyDescent="0.25">
      <c r="B61" s="2" t="s">
        <v>107</v>
      </c>
      <c r="C61" s="35" t="s">
        <v>22</v>
      </c>
      <c r="D61" t="s">
        <v>113</v>
      </c>
    </row>
    <row r="62" spans="2:15" x14ac:dyDescent="0.25">
      <c r="B62" s="2" t="s">
        <v>50</v>
      </c>
      <c r="C62" s="1" t="s">
        <v>51</v>
      </c>
      <c r="D62" t="s">
        <v>61</v>
      </c>
    </row>
    <row r="63" spans="2:15" x14ac:dyDescent="0.25">
      <c r="B63" s="2" t="s">
        <v>44</v>
      </c>
      <c r="C63" s="1" t="s">
        <v>28</v>
      </c>
      <c r="D63" s="36" t="s">
        <v>114</v>
      </c>
    </row>
    <row r="64" spans="2:15" ht="18" x14ac:dyDescent="0.35">
      <c r="B64" s="2" t="s">
        <v>52</v>
      </c>
      <c r="C64" s="1" t="s">
        <v>49</v>
      </c>
      <c r="D64" t="s">
        <v>115</v>
      </c>
    </row>
    <row r="74" spans="2:5" ht="15.75" thickBot="1" x14ac:dyDescent="0.3">
      <c r="B74" s="49" t="s">
        <v>76</v>
      </c>
    </row>
    <row r="75" spans="2:5" ht="15" customHeight="1" x14ac:dyDescent="0.25">
      <c r="B75" s="270" t="s">
        <v>77</v>
      </c>
      <c r="C75" s="271"/>
      <c r="D75" s="271"/>
      <c r="E75" s="272"/>
    </row>
    <row r="76" spans="2:5" x14ac:dyDescent="0.25">
      <c r="B76" s="273"/>
      <c r="C76" s="274"/>
      <c r="D76" s="274"/>
      <c r="E76" s="275"/>
    </row>
    <row r="77" spans="2:5" x14ac:dyDescent="0.25">
      <c r="B77" s="273"/>
      <c r="C77" s="274"/>
      <c r="D77" s="274"/>
      <c r="E77" s="275"/>
    </row>
    <row r="78" spans="2:5" ht="15.75" thickBot="1" x14ac:dyDescent="0.3">
      <c r="B78" s="276"/>
      <c r="C78" s="277"/>
      <c r="D78" s="277"/>
      <c r="E78" s="278"/>
    </row>
    <row r="79" spans="2:5" x14ac:dyDescent="0.25">
      <c r="B79" s="279" t="s">
        <v>78</v>
      </c>
      <c r="C79" s="279"/>
      <c r="D79" s="279"/>
      <c r="E79" s="279"/>
    </row>
    <row r="80" spans="2:5" x14ac:dyDescent="0.25">
      <c r="B80" s="50" t="s">
        <v>116</v>
      </c>
    </row>
    <row r="81" spans="2:15" x14ac:dyDescent="0.25">
      <c r="B81" s="51"/>
      <c r="C81" s="52"/>
      <c r="F81" s="37" t="s">
        <v>80</v>
      </c>
    </row>
    <row r="82" spans="2:15" x14ac:dyDescent="0.25">
      <c r="B82" s="50"/>
    </row>
    <row r="83" spans="2:15" x14ac:dyDescent="0.25">
      <c r="B83" s="51"/>
      <c r="C83" s="52"/>
      <c r="F83" s="37" t="s">
        <v>81</v>
      </c>
    </row>
    <row r="84" spans="2:15" x14ac:dyDescent="0.25">
      <c r="B84" s="66" t="s">
        <v>82</v>
      </c>
    </row>
    <row r="85" spans="2:15" ht="15" customHeight="1" x14ac:dyDescent="0.25">
      <c r="B85" s="53" t="s">
        <v>83</v>
      </c>
      <c r="C85" s="54" t="s">
        <v>28</v>
      </c>
      <c r="D85" s="55" t="s">
        <v>84</v>
      </c>
      <c r="G85" s="56"/>
      <c r="H85" s="56"/>
      <c r="I85" s="56"/>
      <c r="J85" s="56"/>
      <c r="K85" s="56"/>
      <c r="L85" s="56"/>
      <c r="M85" s="56"/>
      <c r="N85" s="56"/>
      <c r="O85" s="56"/>
    </row>
    <row r="86" spans="2:15" ht="18" x14ac:dyDescent="0.25">
      <c r="B86" s="53" t="s">
        <v>85</v>
      </c>
      <c r="C86" s="54" t="s">
        <v>28</v>
      </c>
      <c r="D86" s="55" t="s">
        <v>86</v>
      </c>
      <c r="G86" s="57"/>
      <c r="H86" s="57"/>
      <c r="I86" s="57"/>
      <c r="J86" s="57"/>
      <c r="K86" s="57"/>
      <c r="L86" s="57"/>
      <c r="M86" s="57"/>
      <c r="N86" s="57"/>
      <c r="O86" s="57"/>
    </row>
    <row r="87" spans="2:15" x14ac:dyDescent="0.25">
      <c r="B87" s="58" t="s">
        <v>87</v>
      </c>
      <c r="C87" s="54" t="s">
        <v>88</v>
      </c>
      <c r="D87" s="55" t="s">
        <v>89</v>
      </c>
      <c r="G87" s="57"/>
      <c r="H87" s="57"/>
      <c r="I87" s="57"/>
      <c r="J87" s="57"/>
    </row>
    <row r="88" spans="2:15" ht="18" x14ac:dyDescent="0.35">
      <c r="B88" s="2" t="s">
        <v>90</v>
      </c>
      <c r="C88" s="54" t="s">
        <v>49</v>
      </c>
      <c r="D88" t="s">
        <v>75</v>
      </c>
      <c r="G88" s="57"/>
      <c r="H88" s="57"/>
      <c r="I88" s="57"/>
      <c r="J88" s="57"/>
    </row>
    <row r="89" spans="2:15" ht="18" x14ac:dyDescent="0.35">
      <c r="B89" s="2" t="s">
        <v>91</v>
      </c>
      <c r="C89" s="1" t="s">
        <v>51</v>
      </c>
      <c r="D89" t="s">
        <v>92</v>
      </c>
    </row>
    <row r="90" spans="2:15" ht="15.75" thickBot="1" x14ac:dyDescent="0.3">
      <c r="B90" s="59"/>
      <c r="C90" s="54"/>
      <c r="D90" s="60"/>
      <c r="F90" s="55"/>
      <c r="G90" s="57"/>
      <c r="H90" s="57"/>
      <c r="I90" s="57"/>
      <c r="J90" s="57"/>
    </row>
    <row r="91" spans="2:15" ht="15.75" thickBot="1" x14ac:dyDescent="0.3">
      <c r="D91" s="25">
        <f t="shared" ref="D91:O91" si="15">+D42</f>
        <v>2014</v>
      </c>
      <c r="E91" s="26">
        <f t="shared" si="15"/>
        <v>2015</v>
      </c>
      <c r="F91" s="26">
        <f t="shared" si="15"/>
        <v>2016</v>
      </c>
      <c r="G91" s="26">
        <f t="shared" si="15"/>
        <v>2017</v>
      </c>
      <c r="H91" s="27">
        <f t="shared" si="15"/>
        <v>2018</v>
      </c>
      <c r="I91" s="12">
        <f t="shared" si="15"/>
        <v>2019</v>
      </c>
      <c r="J91" s="13">
        <f t="shared" si="15"/>
        <v>2020</v>
      </c>
      <c r="K91" s="13">
        <f t="shared" si="15"/>
        <v>2021</v>
      </c>
      <c r="L91" s="13">
        <f t="shared" si="15"/>
        <v>2022</v>
      </c>
      <c r="M91" s="13">
        <f t="shared" si="15"/>
        <v>2023</v>
      </c>
      <c r="N91" s="13">
        <f t="shared" si="15"/>
        <v>2024</v>
      </c>
      <c r="O91" s="14">
        <f t="shared" si="15"/>
        <v>2025</v>
      </c>
    </row>
    <row r="92" spans="2:15" x14ac:dyDescent="0.25">
      <c r="B92" s="2" t="s">
        <v>93</v>
      </c>
      <c r="C92" s="1" t="s">
        <v>28</v>
      </c>
      <c r="D92" s="16"/>
      <c r="E92" s="16"/>
      <c r="F92" s="16"/>
      <c r="G92" s="16"/>
      <c r="H92" s="16"/>
      <c r="I92" s="16"/>
      <c r="J92" s="16"/>
      <c r="K92" s="16">
        <f>L92/12*8</f>
        <v>190.53192083333332</v>
      </c>
      <c r="L92" s="16">
        <f>+H8*H10*8760/1000</f>
        <v>285.79788124999999</v>
      </c>
      <c r="M92" s="16">
        <f>+L92</f>
        <v>285.79788124999999</v>
      </c>
      <c r="N92" s="16">
        <f>+M92</f>
        <v>285.79788124999999</v>
      </c>
      <c r="O92" s="16">
        <f>+N92</f>
        <v>285.79788124999999</v>
      </c>
    </row>
    <row r="93" spans="2:15" x14ac:dyDescent="0.25">
      <c r="B93" s="2" t="s">
        <v>87</v>
      </c>
      <c r="C93" s="1" t="s">
        <v>88</v>
      </c>
      <c r="D93" s="16"/>
      <c r="E93" s="16"/>
      <c r="F93" s="16"/>
      <c r="G93" s="16"/>
      <c r="H93" s="16"/>
      <c r="I93" s="16"/>
      <c r="J93" s="16"/>
      <c r="K93" s="61">
        <f>1-$C$20</f>
        <v>0.13816029261734786</v>
      </c>
      <c r="L93" s="61">
        <f t="shared" ref="L93:O93" si="16">1-$C$20</f>
        <v>0.13816029261734786</v>
      </c>
      <c r="M93" s="61">
        <f t="shared" si="16"/>
        <v>0.13816029261734786</v>
      </c>
      <c r="N93" s="61">
        <f t="shared" si="16"/>
        <v>0.13816029261734786</v>
      </c>
      <c r="O93" s="61">
        <f t="shared" si="16"/>
        <v>0.13816029261734786</v>
      </c>
    </row>
    <row r="94" spans="2:15" ht="18" x14ac:dyDescent="0.35">
      <c r="B94" s="2" t="s">
        <v>94</v>
      </c>
      <c r="C94" s="1" t="s">
        <v>28</v>
      </c>
      <c r="D94" s="16"/>
      <c r="E94" s="16"/>
      <c r="F94" s="16"/>
      <c r="G94" s="16"/>
      <c r="H94" s="16"/>
      <c r="I94" s="16"/>
      <c r="J94" s="16"/>
      <c r="K94" s="16">
        <f>+K92*(1-K93)</f>
        <v>164.20797489805463</v>
      </c>
      <c r="L94" s="16">
        <f>+L92*(1-L93)</f>
        <v>246.31196234708196</v>
      </c>
      <c r="M94" s="16">
        <f>+M92*(1-M93)</f>
        <v>246.31196234708196</v>
      </c>
      <c r="N94" s="16">
        <f>+N92*(1-N93)</f>
        <v>246.31196234708196</v>
      </c>
      <c r="O94" s="16">
        <f>+O92*(1-O93)</f>
        <v>246.31196234708196</v>
      </c>
    </row>
    <row r="95" spans="2:15" ht="18" x14ac:dyDescent="0.35">
      <c r="B95" s="2" t="s">
        <v>95</v>
      </c>
      <c r="C95" s="1" t="s">
        <v>49</v>
      </c>
      <c r="D95" s="29"/>
      <c r="E95" s="29"/>
      <c r="F95" s="29"/>
      <c r="G95" s="29"/>
      <c r="H95" s="29"/>
      <c r="I95" s="30"/>
      <c r="J95" s="30"/>
      <c r="K95" s="30">
        <f>(H48/H23)</f>
        <v>0.80707826630893997</v>
      </c>
      <c r="L95" s="30">
        <f>+K95</f>
        <v>0.80707826630893997</v>
      </c>
      <c r="M95" s="30">
        <f>+L95</f>
        <v>0.80707826630893997</v>
      </c>
      <c r="N95" s="30">
        <f>+M95</f>
        <v>0.80707826630893997</v>
      </c>
      <c r="O95" s="30">
        <f>+N95</f>
        <v>0.80707826630893997</v>
      </c>
    </row>
    <row r="96" spans="2:15" ht="18" x14ac:dyDescent="0.35">
      <c r="B96" s="2" t="s">
        <v>91</v>
      </c>
      <c r="C96" s="1" t="s">
        <v>51</v>
      </c>
      <c r="D96" s="31"/>
      <c r="E96" s="31"/>
      <c r="F96" s="31"/>
      <c r="G96" s="31"/>
      <c r="H96" s="31"/>
      <c r="I96" s="31"/>
      <c r="J96" s="31"/>
      <c r="K96" s="31">
        <f>+K95*K94</f>
        <v>132.52868769482387</v>
      </c>
      <c r="L96" s="31">
        <f t="shared" ref="L96:O96" si="17">+L95*L94</f>
        <v>198.79303154223581</v>
      </c>
      <c r="M96" s="31">
        <f t="shared" si="17"/>
        <v>198.79303154223581</v>
      </c>
      <c r="N96" s="31">
        <f t="shared" si="17"/>
        <v>198.79303154223581</v>
      </c>
      <c r="O96" s="31">
        <f t="shared" si="17"/>
        <v>198.79303154223581</v>
      </c>
    </row>
    <row r="99" spans="2:15" ht="15.75" thickBot="1" x14ac:dyDescent="0.3"/>
    <row r="100" spans="2:15" ht="15.75" thickBot="1" x14ac:dyDescent="0.3">
      <c r="D100" s="25">
        <f>+D91</f>
        <v>2014</v>
      </c>
      <c r="E100" s="26">
        <f t="shared" ref="E100:O100" si="18">+E91</f>
        <v>2015</v>
      </c>
      <c r="F100" s="26">
        <f t="shared" si="18"/>
        <v>2016</v>
      </c>
      <c r="G100" s="26">
        <f t="shared" si="18"/>
        <v>2017</v>
      </c>
      <c r="H100" s="27">
        <f t="shared" si="18"/>
        <v>2018</v>
      </c>
      <c r="I100" s="12">
        <f t="shared" si="18"/>
        <v>2019</v>
      </c>
      <c r="J100" s="13">
        <f t="shared" si="18"/>
        <v>2020</v>
      </c>
      <c r="K100" s="13">
        <f t="shared" si="18"/>
        <v>2021</v>
      </c>
      <c r="L100" s="13">
        <f t="shared" si="18"/>
        <v>2022</v>
      </c>
      <c r="M100" s="13">
        <f t="shared" si="18"/>
        <v>2023</v>
      </c>
      <c r="N100" s="13">
        <f t="shared" si="18"/>
        <v>2024</v>
      </c>
      <c r="O100" s="14">
        <f t="shared" si="18"/>
        <v>2025</v>
      </c>
    </row>
    <row r="101" spans="2:15" x14ac:dyDescent="0.25">
      <c r="B101" s="2" t="s">
        <v>96</v>
      </c>
    </row>
    <row r="102" spans="2:15" x14ac:dyDescent="0.25">
      <c r="B102" s="2" t="s">
        <v>97</v>
      </c>
      <c r="C102" s="1" t="s">
        <v>28</v>
      </c>
      <c r="D102" s="16">
        <f>+D23</f>
        <v>0</v>
      </c>
      <c r="E102" s="16">
        <f t="shared" ref="E102:O102" si="19">+E23</f>
        <v>0</v>
      </c>
      <c r="F102" s="16">
        <f t="shared" si="19"/>
        <v>190</v>
      </c>
      <c r="G102" s="16">
        <f t="shared" si="19"/>
        <v>679.30499999999995</v>
      </c>
      <c r="H102" s="16">
        <f t="shared" si="19"/>
        <v>680.3341416666666</v>
      </c>
      <c r="I102" s="16">
        <f t="shared" si="19"/>
        <v>681.36484247476471</v>
      </c>
      <c r="J102" s="16">
        <f t="shared" si="19"/>
        <v>682.39710478638108</v>
      </c>
      <c r="K102" s="16">
        <f t="shared" si="19"/>
        <v>683.4309309671811</v>
      </c>
      <c r="L102" s="16">
        <f t="shared" si="19"/>
        <v>684.46632338641416</v>
      </c>
      <c r="M102" s="16">
        <f t="shared" si="19"/>
        <v>685.50328441691897</v>
      </c>
      <c r="N102" s="16">
        <f t="shared" si="19"/>
        <v>686.54181643512925</v>
      </c>
      <c r="O102" s="16">
        <f t="shared" si="19"/>
        <v>687.58192182107871</v>
      </c>
    </row>
    <row r="103" spans="2:15" x14ac:dyDescent="0.25">
      <c r="B103" s="2" t="s">
        <v>98</v>
      </c>
      <c r="C103" s="1" t="s">
        <v>51</v>
      </c>
      <c r="D103" s="62">
        <f t="shared" ref="D103:O103" si="20">+D48</f>
        <v>0</v>
      </c>
      <c r="E103" s="62">
        <f t="shared" si="20"/>
        <v>0</v>
      </c>
      <c r="F103" s="62">
        <f t="shared" si="20"/>
        <v>0</v>
      </c>
      <c r="G103" s="62">
        <f t="shared" si="20"/>
        <v>734.99645635870479</v>
      </c>
      <c r="H103" s="62">
        <f t="shared" si="20"/>
        <v>549.08289956711405</v>
      </c>
      <c r="I103" s="62">
        <f t="shared" si="20"/>
        <v>549.9147557883972</v>
      </c>
      <c r="J103" s="62">
        <f t="shared" si="20"/>
        <v>550.74787226523244</v>
      </c>
      <c r="K103" s="62">
        <f t="shared" si="20"/>
        <v>551.58225090689734</v>
      </c>
      <c r="L103" s="62">
        <f t="shared" si="20"/>
        <v>552.41789362556142</v>
      </c>
      <c r="M103" s="62">
        <f t="shared" si="20"/>
        <v>553.25480233629116</v>
      </c>
      <c r="N103" s="62">
        <f t="shared" si="20"/>
        <v>554.09297895705458</v>
      </c>
      <c r="O103" s="62">
        <f t="shared" si="20"/>
        <v>554.93242540872529</v>
      </c>
    </row>
    <row r="104" spans="2:15" x14ac:dyDescent="0.25">
      <c r="B104" s="2" t="s">
        <v>99</v>
      </c>
    </row>
    <row r="105" spans="2:15" x14ac:dyDescent="0.25">
      <c r="B105" s="2" t="s">
        <v>100</v>
      </c>
      <c r="C105" s="1" t="s">
        <v>28</v>
      </c>
      <c r="D105" s="16">
        <f>+D25-D92</f>
        <v>0</v>
      </c>
      <c r="E105" s="16">
        <f t="shared" ref="E105:O105" si="21">+E25-E92</f>
        <v>0</v>
      </c>
      <c r="F105" s="16">
        <f t="shared" si="21"/>
        <v>190</v>
      </c>
      <c r="G105" s="16">
        <f t="shared" si="21"/>
        <v>679.30499999999995</v>
      </c>
      <c r="H105" s="16">
        <f t="shared" si="21"/>
        <v>680.3341416666666</v>
      </c>
      <c r="I105" s="16">
        <f t="shared" si="21"/>
        <v>681.36484247476471</v>
      </c>
      <c r="J105" s="16">
        <f t="shared" si="21"/>
        <v>682.39710478638108</v>
      </c>
      <c r="K105" s="16">
        <f t="shared" si="21"/>
        <v>492.89901013384781</v>
      </c>
      <c r="L105" s="16">
        <f t="shared" si="21"/>
        <v>398.66844213641417</v>
      </c>
      <c r="M105" s="16">
        <f t="shared" si="21"/>
        <v>399.70540316691898</v>
      </c>
      <c r="N105" s="16">
        <f t="shared" si="21"/>
        <v>400.74393518512926</v>
      </c>
      <c r="O105" s="16">
        <f t="shared" si="21"/>
        <v>401.78404057107872</v>
      </c>
    </row>
    <row r="106" spans="2:15" x14ac:dyDescent="0.25">
      <c r="B106" s="2" t="s">
        <v>31</v>
      </c>
      <c r="C106" s="1" t="s">
        <v>32</v>
      </c>
      <c r="D106" s="16">
        <f>+D26</f>
        <v>0</v>
      </c>
      <c r="E106" s="16">
        <f t="shared" ref="E106:H106" si="22">+E26</f>
        <v>0</v>
      </c>
      <c r="F106" s="16">
        <f t="shared" si="22"/>
        <v>0</v>
      </c>
      <c r="G106" s="16">
        <f t="shared" si="22"/>
        <v>284.65100000000001</v>
      </c>
      <c r="H106" s="16">
        <f t="shared" si="22"/>
        <v>212.65</v>
      </c>
      <c r="I106" s="16">
        <f>+I105*$C$12</f>
        <v>212.97216305697248</v>
      </c>
      <c r="J106" s="16">
        <f>+J105*$C$12</f>
        <v>213.29481418841129</v>
      </c>
      <c r="K106" s="16">
        <f t="shared" ref="K106:O106" si="23">+K105*$C$12</f>
        <v>154.06396369905747</v>
      </c>
      <c r="L106" s="16">
        <f t="shared" si="23"/>
        <v>124.61059798149209</v>
      </c>
      <c r="M106" s="16">
        <f t="shared" si="23"/>
        <v>124.93471777738628</v>
      </c>
      <c r="N106" s="16">
        <f t="shared" si="23"/>
        <v>125.25932861219077</v>
      </c>
      <c r="O106" s="16">
        <f t="shared" si="23"/>
        <v>125.58443122982557</v>
      </c>
    </row>
    <row r="107" spans="2:15" x14ac:dyDescent="0.25">
      <c r="B107" s="2" t="s">
        <v>98</v>
      </c>
      <c r="C107" s="1" t="s">
        <v>51</v>
      </c>
      <c r="D107" s="62">
        <f t="shared" ref="D107:O107" si="24">+D103-D96</f>
        <v>0</v>
      </c>
      <c r="E107" s="62">
        <f t="shared" si="24"/>
        <v>0</v>
      </c>
      <c r="F107" s="62">
        <f t="shared" si="24"/>
        <v>0</v>
      </c>
      <c r="G107" s="62">
        <f t="shared" si="24"/>
        <v>734.99645635870479</v>
      </c>
      <c r="H107" s="62">
        <f t="shared" si="24"/>
        <v>549.08289956711405</v>
      </c>
      <c r="I107" s="62">
        <f t="shared" si="24"/>
        <v>549.9147557883972</v>
      </c>
      <c r="J107" s="62">
        <f t="shared" si="24"/>
        <v>550.74787226523244</v>
      </c>
      <c r="K107" s="62">
        <f t="shared" si="24"/>
        <v>419.05356321207347</v>
      </c>
      <c r="L107" s="62">
        <f t="shared" si="24"/>
        <v>353.62486208332564</v>
      </c>
      <c r="M107" s="62">
        <f t="shared" si="24"/>
        <v>354.46177079405538</v>
      </c>
      <c r="N107" s="62">
        <f t="shared" si="24"/>
        <v>355.2999474148188</v>
      </c>
      <c r="O107" s="62">
        <f t="shared" si="24"/>
        <v>356.13939386648951</v>
      </c>
    </row>
    <row r="108" spans="2:15" x14ac:dyDescent="0.25">
      <c r="B108" s="2" t="s">
        <v>101</v>
      </c>
      <c r="C108" s="1" t="s">
        <v>49</v>
      </c>
      <c r="G108" s="32">
        <f t="shared" ref="G108:O108" si="25">G107/G102</f>
        <v>1.0819829919678272</v>
      </c>
      <c r="H108" s="32">
        <f t="shared" si="25"/>
        <v>0.80707826630893997</v>
      </c>
      <c r="I108" s="32">
        <f t="shared" si="25"/>
        <v>0.80707826630894008</v>
      </c>
      <c r="J108" s="32">
        <f t="shared" si="25"/>
        <v>0.80707826630893986</v>
      </c>
      <c r="K108" s="32">
        <f t="shared" si="25"/>
        <v>0.61316154160455572</v>
      </c>
      <c r="L108" s="32">
        <f t="shared" si="25"/>
        <v>0.51664318608658177</v>
      </c>
      <c r="M108" s="32">
        <f t="shared" si="25"/>
        <v>0.51708252732232551</v>
      </c>
      <c r="N108" s="32">
        <f t="shared" si="25"/>
        <v>0.51752120396644596</v>
      </c>
      <c r="O108" s="32">
        <f t="shared" si="25"/>
        <v>0.51795921702427106</v>
      </c>
    </row>
  </sheetData>
  <mergeCells count="5">
    <mergeCell ref="B2:D2"/>
    <mergeCell ref="F2:K2"/>
    <mergeCell ref="F17:H17"/>
    <mergeCell ref="B75:E78"/>
    <mergeCell ref="B79:E79"/>
  </mergeCells>
  <pageMargins left="0.7" right="0.7" top="0.75" bottom="0.75" header="0.3" footer="0.3"/>
  <pageSetup orientation="portrait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D289D-9123-414C-8671-AB5D271D965D}">
  <sheetPr>
    <tabColor theme="5" tint="0.39997558519241921"/>
  </sheetPr>
  <dimension ref="A1:Z64"/>
  <sheetViews>
    <sheetView topLeftCell="A10" zoomScale="130" zoomScaleNormal="130" workbookViewId="0">
      <selection activeCell="J31" sqref="J31"/>
    </sheetView>
  </sheetViews>
  <sheetFormatPr baseColWidth="10" defaultRowHeight="15" x14ac:dyDescent="0.25"/>
  <cols>
    <col min="2" max="2" width="32.5703125" customWidth="1"/>
    <col min="3" max="3" width="12.7109375" customWidth="1"/>
    <col min="21" max="21" width="14.7109375" customWidth="1"/>
    <col min="26" max="26" width="12.5703125" bestFit="1" customWidth="1"/>
  </cols>
  <sheetData>
    <row r="1" spans="1:26" ht="15.75" thickBot="1" x14ac:dyDescent="0.3"/>
    <row r="2" spans="1:26" ht="15.75" thickBot="1" x14ac:dyDescent="0.3">
      <c r="B2" s="264" t="s">
        <v>0</v>
      </c>
      <c r="C2" s="265"/>
      <c r="D2" s="266"/>
      <c r="F2" s="264" t="s">
        <v>63</v>
      </c>
      <c r="G2" s="265"/>
      <c r="H2" s="265"/>
      <c r="I2" s="265"/>
      <c r="J2" s="265"/>
      <c r="K2" s="266"/>
    </row>
    <row r="3" spans="1:26" ht="15.75" thickBot="1" x14ac:dyDescent="0.3">
      <c r="C3" s="1">
        <v>8</v>
      </c>
      <c r="D3" s="1"/>
      <c r="Q3" s="192"/>
      <c r="R3" s="193"/>
      <c r="S3" s="282" t="s">
        <v>300</v>
      </c>
      <c r="T3" s="282"/>
      <c r="U3" s="282"/>
      <c r="V3" s="282"/>
      <c r="W3" s="282"/>
      <c r="X3" s="193"/>
      <c r="Y3" s="194"/>
    </row>
    <row r="4" spans="1:26" ht="17.25" thickTop="1" thickBot="1" x14ac:dyDescent="0.35">
      <c r="A4">
        <v>2</v>
      </c>
      <c r="B4" s="2" t="s">
        <v>3</v>
      </c>
      <c r="C4" t="str">
        <f>VLOOKUP($C$3,'[11]Potencia Inst y Efect'!$A$9:$W$40,A4,0)</f>
        <v>Beni</v>
      </c>
      <c r="F4" s="75" t="s">
        <v>4</v>
      </c>
      <c r="K4" s="38" t="s">
        <v>5</v>
      </c>
      <c r="Q4" s="195"/>
      <c r="R4" s="196"/>
      <c r="S4" s="196" t="s">
        <v>301</v>
      </c>
      <c r="T4" s="196">
        <v>5.4300000000000001E-2</v>
      </c>
      <c r="U4" s="196" t="s">
        <v>302</v>
      </c>
      <c r="V4" s="197" t="s">
        <v>303</v>
      </c>
      <c r="W4" s="198" t="s">
        <v>304</v>
      </c>
      <c r="X4" s="197"/>
      <c r="Y4" s="199"/>
    </row>
    <row r="5" spans="1:26" ht="15.75" customHeight="1" x14ac:dyDescent="0.3">
      <c r="A5">
        <v>3</v>
      </c>
      <c r="B5" s="2" t="s">
        <v>6</v>
      </c>
      <c r="C5" t="str">
        <f>VLOOKUP($C$3,'[11]Potencia Inst y Efect'!$A$9:$W$40,A5,0)</f>
        <v>Vaca Diez</v>
      </c>
      <c r="Q5" s="195"/>
      <c r="R5" s="196"/>
      <c r="S5" s="196" t="s">
        <v>305</v>
      </c>
      <c r="T5" s="200">
        <v>7.2599999999999998E-2</v>
      </c>
      <c r="U5" s="196" t="s">
        <v>302</v>
      </c>
      <c r="V5" s="197" t="s">
        <v>303</v>
      </c>
      <c r="W5" s="198" t="s">
        <v>306</v>
      </c>
      <c r="X5" s="197"/>
      <c r="Y5" s="199"/>
    </row>
    <row r="6" spans="1:26" ht="15.75" thickBot="1" x14ac:dyDescent="0.3">
      <c r="A6">
        <v>4</v>
      </c>
      <c r="B6" s="2" t="s">
        <v>7</v>
      </c>
      <c r="C6" t="str">
        <f>VLOOKUP($C$3,'[11]Potencia Inst y Efect'!$A$9:$W$40,A6,0)</f>
        <v>Rosario del Yata</v>
      </c>
      <c r="Q6" s="195"/>
      <c r="R6" s="196"/>
      <c r="S6" s="197"/>
      <c r="T6" s="197"/>
      <c r="U6" s="197" t="s">
        <v>307</v>
      </c>
      <c r="V6" s="197" t="s">
        <v>308</v>
      </c>
      <c r="W6" s="198"/>
      <c r="X6" s="197"/>
      <c r="Y6" s="199"/>
    </row>
    <row r="7" spans="1:26" ht="15" customHeight="1" x14ac:dyDescent="0.25">
      <c r="A7">
        <v>5</v>
      </c>
      <c r="B7" s="2" t="s">
        <v>8</v>
      </c>
      <c r="C7" t="str">
        <f>VLOOKUP($C$3,'[11]Potencia Inst y Efect'!$A$9:$W$40,A7,0)</f>
        <v>ENDE DELBENI S.A.M.</v>
      </c>
      <c r="Q7" s="195"/>
      <c r="R7" s="196"/>
      <c r="S7" s="197"/>
      <c r="T7" s="197"/>
      <c r="U7" s="201">
        <v>1.05506E-3</v>
      </c>
      <c r="V7" s="202" t="s">
        <v>309</v>
      </c>
      <c r="W7" s="198"/>
      <c r="X7" s="197"/>
      <c r="Y7" s="199"/>
    </row>
    <row r="8" spans="1:26" ht="15.75" thickBot="1" x14ac:dyDescent="0.3">
      <c r="A8">
        <v>6</v>
      </c>
      <c r="B8" s="2" t="s">
        <v>9</v>
      </c>
      <c r="C8" t="str">
        <f>VLOOKUP($C$3,'[11]Potencia Inst y Efect'!$A$9:$W$40,A8,0)</f>
        <v>Diesel</v>
      </c>
      <c r="Q8" s="195"/>
      <c r="R8" s="196"/>
      <c r="S8" s="283" t="s">
        <v>310</v>
      </c>
      <c r="T8" s="284"/>
      <c r="U8" s="203">
        <v>1.05506E-6</v>
      </c>
      <c r="V8" s="204" t="s">
        <v>311</v>
      </c>
      <c r="W8" s="198"/>
      <c r="X8" s="197"/>
      <c r="Y8" s="199"/>
    </row>
    <row r="9" spans="1:26" ht="15.75" thickBot="1" x14ac:dyDescent="0.3">
      <c r="A9">
        <v>10</v>
      </c>
      <c r="B9" s="2" t="s">
        <v>10</v>
      </c>
      <c r="C9" s="4">
        <f>VLOOKUP($C$3,'[11]Potencia Inst y Efect'!$A$9:$W$40,A9,0)</f>
        <v>1.2080000000000002</v>
      </c>
      <c r="D9" s="1"/>
      <c r="Q9" s="195"/>
      <c r="R9" s="196"/>
      <c r="S9" s="196"/>
      <c r="T9" s="200"/>
      <c r="U9" s="196"/>
      <c r="V9" s="197"/>
      <c r="W9" s="198"/>
      <c r="X9" s="197"/>
      <c r="Y9" s="199"/>
      <c r="Z9" s="31"/>
    </row>
    <row r="10" spans="1:26" ht="15.75" customHeight="1" thickBot="1" x14ac:dyDescent="0.3">
      <c r="A10">
        <v>15</v>
      </c>
      <c r="B10" s="2" t="s">
        <v>11</v>
      </c>
      <c r="C10" s="4">
        <f>VLOOKUP($C$3,'[11]Potencia Inst y Efect'!$A$9:$W$40,A10,0)</f>
        <v>0.96640000000000004</v>
      </c>
      <c r="D10" s="1"/>
      <c r="Q10" s="195"/>
      <c r="R10" s="196"/>
      <c r="S10" s="205" t="s">
        <v>312</v>
      </c>
      <c r="T10" s="206"/>
      <c r="U10" s="26"/>
      <c r="V10" s="207"/>
      <c r="W10" s="198"/>
      <c r="X10" s="197"/>
      <c r="Y10" s="199"/>
    </row>
    <row r="11" spans="1:26" x14ac:dyDescent="0.25">
      <c r="A11">
        <v>21</v>
      </c>
      <c r="B11" s="2" t="s">
        <v>12</v>
      </c>
      <c r="C11" s="4">
        <f>VLOOKUP($C$3,'[11]Potencia Inst y Efect'!$A$9:$W$40,A11,0)</f>
        <v>0.77312000000000014</v>
      </c>
      <c r="D11" s="1"/>
      <c r="Q11" s="195"/>
      <c r="R11" s="196"/>
      <c r="S11" s="196"/>
      <c r="T11" s="208" t="s">
        <v>313</v>
      </c>
      <c r="U11" s="196">
        <f>T4*1000000</f>
        <v>54300</v>
      </c>
      <c r="V11" s="197" t="s">
        <v>314</v>
      </c>
      <c r="W11" s="198"/>
      <c r="X11" s="197"/>
      <c r="Y11" s="199"/>
    </row>
    <row r="12" spans="1:26" x14ac:dyDescent="0.25">
      <c r="B12" s="2" t="s">
        <v>13</v>
      </c>
      <c r="C12" s="4">
        <f>SUM(G26:H26)/SUM(G25:H25)</f>
        <v>0.45269186812040735</v>
      </c>
      <c r="D12" s="1"/>
      <c r="Q12" s="195"/>
      <c r="R12" s="196"/>
      <c r="S12" s="196"/>
      <c r="T12" s="208" t="s">
        <v>315</v>
      </c>
      <c r="U12" s="209">
        <f>U11*U8</f>
        <v>5.7289758000000003E-2</v>
      </c>
      <c r="V12" s="197" t="s">
        <v>22</v>
      </c>
      <c r="W12" s="210"/>
      <c r="X12" s="197"/>
      <c r="Y12" s="199"/>
    </row>
    <row r="13" spans="1:26" x14ac:dyDescent="0.25">
      <c r="A13">
        <v>8</v>
      </c>
      <c r="B13" s="2" t="s">
        <v>14</v>
      </c>
      <c r="C13" s="1"/>
      <c r="D13" s="1"/>
      <c r="F13" s="2"/>
      <c r="G13" s="39"/>
      <c r="Q13" s="195"/>
      <c r="R13" s="196"/>
      <c r="S13" s="196"/>
      <c r="T13" s="208"/>
      <c r="U13" s="209"/>
      <c r="V13" s="197"/>
      <c r="W13" s="210"/>
      <c r="X13" s="197"/>
      <c r="Y13" s="199"/>
    </row>
    <row r="14" spans="1:26" x14ac:dyDescent="0.25">
      <c r="A14">
        <v>11</v>
      </c>
      <c r="B14" s="2" t="s">
        <v>10</v>
      </c>
      <c r="C14" s="1"/>
      <c r="D14" s="1"/>
      <c r="G14" s="2"/>
      <c r="H14" s="211"/>
      <c r="I14" s="1"/>
      <c r="Q14" s="195"/>
      <c r="R14" s="196"/>
      <c r="S14" s="196"/>
      <c r="T14" s="208" t="s">
        <v>316</v>
      </c>
      <c r="U14" s="196">
        <f>T5*1000000</f>
        <v>72600</v>
      </c>
      <c r="V14" s="197" t="s">
        <v>314</v>
      </c>
      <c r="W14" s="210"/>
      <c r="X14" s="197"/>
      <c r="Y14" s="199"/>
    </row>
    <row r="15" spans="1:26" x14ac:dyDescent="0.25">
      <c r="A15">
        <v>16</v>
      </c>
      <c r="B15" s="2" t="s">
        <v>11</v>
      </c>
      <c r="C15" s="1"/>
      <c r="D15" s="1"/>
      <c r="G15" s="2"/>
      <c r="H15" s="211"/>
      <c r="I15" s="1"/>
      <c r="Q15" s="195"/>
      <c r="R15" s="196"/>
      <c r="S15" s="196"/>
      <c r="T15" s="208" t="s">
        <v>317</v>
      </c>
      <c r="U15" s="212">
        <f>U14*U8</f>
        <v>7.6597356000000005E-2</v>
      </c>
      <c r="V15" s="197" t="s">
        <v>22</v>
      </c>
      <c r="W15" s="210"/>
      <c r="X15" s="197"/>
      <c r="Y15" s="199"/>
    </row>
    <row r="16" spans="1:26" ht="15.75" thickBot="1" x14ac:dyDescent="0.3">
      <c r="A16">
        <v>22</v>
      </c>
      <c r="B16" s="2" t="s">
        <v>12</v>
      </c>
      <c r="C16" s="1"/>
      <c r="D16" s="1"/>
      <c r="G16" s="2"/>
      <c r="H16" s="41"/>
      <c r="Q16" s="195"/>
      <c r="R16" s="196"/>
      <c r="S16" s="196"/>
      <c r="T16" s="208"/>
      <c r="U16" s="209"/>
      <c r="V16" s="197"/>
      <c r="W16" s="210"/>
      <c r="X16" s="197"/>
      <c r="Y16" s="199"/>
    </row>
    <row r="17" spans="2:25" ht="15.75" thickBot="1" x14ac:dyDescent="0.3">
      <c r="B17" s="2" t="s">
        <v>16</v>
      </c>
      <c r="C17" s="1" t="s">
        <v>69</v>
      </c>
      <c r="D17" s="1"/>
      <c r="F17" s="264" t="s">
        <v>18</v>
      </c>
      <c r="G17" s="265"/>
      <c r="H17" s="266"/>
      <c r="Q17" s="195"/>
      <c r="R17" s="196"/>
      <c r="S17" s="196"/>
      <c r="T17" s="208" t="s">
        <v>318</v>
      </c>
      <c r="U17" s="213">
        <v>1</v>
      </c>
      <c r="V17" s="214" t="s">
        <v>319</v>
      </c>
      <c r="W17" s="198"/>
      <c r="X17" s="197"/>
      <c r="Y17" s="199"/>
    </row>
    <row r="18" spans="2:25" ht="15.75" thickBot="1" x14ac:dyDescent="0.3">
      <c r="B18" s="2" t="s">
        <v>71</v>
      </c>
      <c r="C18" t="s">
        <v>70</v>
      </c>
      <c r="F18" t="s">
        <v>21</v>
      </c>
      <c r="G18" s="5">
        <f>54300*0.00000105506</f>
        <v>5.7289758000000003E-2</v>
      </c>
      <c r="H18" s="1" t="s">
        <v>22</v>
      </c>
      <c r="Q18" s="215"/>
      <c r="R18" s="216"/>
      <c r="S18" s="216"/>
      <c r="T18" s="217" t="s">
        <v>320</v>
      </c>
      <c r="U18" s="218">
        <v>1</v>
      </c>
      <c r="V18" s="219" t="s">
        <v>319</v>
      </c>
      <c r="W18" s="220"/>
      <c r="X18" s="221"/>
      <c r="Y18" s="222"/>
    </row>
    <row r="19" spans="2:25" ht="15.75" x14ac:dyDescent="0.25">
      <c r="B19" s="2" t="s">
        <v>164</v>
      </c>
      <c r="C19" s="78">
        <v>5.5E-2</v>
      </c>
      <c r="F19" t="s">
        <v>24</v>
      </c>
      <c r="G19" s="5">
        <f>72600*0.00000105506</f>
        <v>7.6597356000000005E-2</v>
      </c>
      <c r="H19" s="1" t="s">
        <v>22</v>
      </c>
    </row>
    <row r="20" spans="2:25" x14ac:dyDescent="0.25">
      <c r="B20" s="2" t="s">
        <v>25</v>
      </c>
      <c r="C20" s="6">
        <f>SUM(H27)/SUM(H25)</f>
        <v>0.7700524158518598</v>
      </c>
      <c r="D20" s="7"/>
      <c r="E20" s="7"/>
      <c r="F20" s="7"/>
    </row>
    <row r="21" spans="2:25" ht="15.75" thickBot="1" x14ac:dyDescent="0.3">
      <c r="B21" t="s">
        <v>165</v>
      </c>
      <c r="C21" s="2"/>
      <c r="D21" s="8"/>
      <c r="E21" s="8"/>
      <c r="F21" s="8"/>
    </row>
    <row r="22" spans="2:25" ht="15.75" thickBot="1" x14ac:dyDescent="0.3">
      <c r="B22" s="2"/>
      <c r="C22" s="1" t="s">
        <v>26</v>
      </c>
      <c r="D22" s="9">
        <v>2014</v>
      </c>
      <c r="E22" s="10">
        <f>+D22+1</f>
        <v>2015</v>
      </c>
      <c r="F22" s="10">
        <f t="shared" ref="F22:O22" si="0">+E22+1</f>
        <v>2016</v>
      </c>
      <c r="G22" s="10">
        <f t="shared" si="0"/>
        <v>2017</v>
      </c>
      <c r="H22" s="11">
        <f t="shared" si="0"/>
        <v>2018</v>
      </c>
      <c r="I22" s="12">
        <f t="shared" si="0"/>
        <v>2019</v>
      </c>
      <c r="J22" s="13">
        <f t="shared" si="0"/>
        <v>2020</v>
      </c>
      <c r="K22" s="13">
        <f t="shared" si="0"/>
        <v>2021</v>
      </c>
      <c r="L22" s="13">
        <f t="shared" si="0"/>
        <v>2022</v>
      </c>
      <c r="M22" s="13">
        <f t="shared" si="0"/>
        <v>2023</v>
      </c>
      <c r="N22" s="13">
        <f t="shared" si="0"/>
        <v>2024</v>
      </c>
      <c r="O22" s="14">
        <f t="shared" si="0"/>
        <v>2025</v>
      </c>
    </row>
    <row r="23" spans="2:25" x14ac:dyDescent="0.25">
      <c r="B23" s="2" t="s">
        <v>27</v>
      </c>
      <c r="C23" s="1" t="s">
        <v>28</v>
      </c>
      <c r="D23" s="15"/>
      <c r="E23" s="15"/>
      <c r="F23" s="15"/>
      <c r="G23" s="15">
        <f t="shared" ref="G23:H23" si="1">+G24+G25</f>
        <v>58.606000000000009</v>
      </c>
      <c r="H23" s="15">
        <f t="shared" si="1"/>
        <v>171.51299999999998</v>
      </c>
      <c r="I23" s="16">
        <f>H23*(1+$C$19)</f>
        <v>180.94621499999997</v>
      </c>
      <c r="J23" s="16">
        <f t="shared" ref="J23:O23" si="2">I23*(1+$C$19)</f>
        <v>190.89825682499995</v>
      </c>
      <c r="K23" s="16">
        <f t="shared" si="2"/>
        <v>201.39766095037493</v>
      </c>
      <c r="L23" s="16">
        <f t="shared" si="2"/>
        <v>212.47453230264554</v>
      </c>
      <c r="M23" s="16">
        <f t="shared" si="2"/>
        <v>224.16063157929102</v>
      </c>
      <c r="N23" s="16">
        <f t="shared" si="2"/>
        <v>236.489466316152</v>
      </c>
      <c r="O23" s="16">
        <f t="shared" si="2"/>
        <v>249.49638696354035</v>
      </c>
    </row>
    <row r="24" spans="2:25" x14ac:dyDescent="0.25">
      <c r="B24" s="2" t="s">
        <v>29</v>
      </c>
      <c r="C24" s="1" t="s">
        <v>28</v>
      </c>
      <c r="D24" s="17"/>
      <c r="E24" s="17"/>
      <c r="F24" s="17"/>
      <c r="G24" s="17"/>
      <c r="H24" s="17"/>
      <c r="I24" s="16"/>
      <c r="J24" s="16"/>
      <c r="K24" s="16"/>
      <c r="L24" s="16"/>
      <c r="M24" s="16"/>
      <c r="N24" s="16"/>
      <c r="O24" s="16"/>
    </row>
    <row r="25" spans="2:25" x14ac:dyDescent="0.25">
      <c r="B25" s="2" t="s">
        <v>30</v>
      </c>
      <c r="C25" s="1" t="s">
        <v>28</v>
      </c>
      <c r="D25" s="17"/>
      <c r="E25" s="17"/>
      <c r="F25" s="17"/>
      <c r="G25" s="17">
        <v>58.606000000000009</v>
      </c>
      <c r="H25" s="17">
        <v>171.51299999999998</v>
      </c>
      <c r="I25" s="16">
        <f>+I23-I24</f>
        <v>180.94621499999997</v>
      </c>
      <c r="J25" s="16">
        <f t="shared" ref="J25:O25" si="3">+J23-J24</f>
        <v>190.89825682499995</v>
      </c>
      <c r="K25" s="16">
        <f t="shared" si="3"/>
        <v>201.39766095037493</v>
      </c>
      <c r="L25" s="16">
        <f t="shared" si="3"/>
        <v>212.47453230264554</v>
      </c>
      <c r="M25" s="16">
        <f t="shared" si="3"/>
        <v>224.16063157929102</v>
      </c>
      <c r="N25" s="16">
        <f t="shared" si="3"/>
        <v>236.489466316152</v>
      </c>
      <c r="O25" s="16">
        <f t="shared" si="3"/>
        <v>249.49638696354035</v>
      </c>
    </row>
    <row r="26" spans="2:25" x14ac:dyDescent="0.25">
      <c r="B26" s="2" t="s">
        <v>31</v>
      </c>
      <c r="C26" s="1" t="s">
        <v>32</v>
      </c>
      <c r="D26" s="17"/>
      <c r="E26" s="17"/>
      <c r="F26" s="17"/>
      <c r="G26" s="17">
        <v>25.082999999999998</v>
      </c>
      <c r="H26" s="17">
        <v>79.09</v>
      </c>
      <c r="I26" s="16">
        <f>+I25*$C$12</f>
        <v>81.912880097666857</v>
      </c>
      <c r="J26" s="16">
        <f t="shared" ref="J26:O26" si="4">+J25*$C$12</f>
        <v>86.418088503038533</v>
      </c>
      <c r="K26" s="16">
        <f t="shared" si="4"/>
        <v>91.171083370705645</v>
      </c>
      <c r="L26" s="16">
        <f t="shared" si="4"/>
        <v>96.18549295609445</v>
      </c>
      <c r="M26" s="16">
        <f t="shared" si="4"/>
        <v>101.47569506867963</v>
      </c>
      <c r="N26" s="16">
        <f t="shared" si="4"/>
        <v>107.056858297457</v>
      </c>
      <c r="O26" s="16">
        <f t="shared" si="4"/>
        <v>112.94498550381712</v>
      </c>
      <c r="Q26" s="223"/>
      <c r="R26" s="223"/>
      <c r="S26" s="223"/>
      <c r="T26" s="223"/>
      <c r="U26" s="223"/>
      <c r="V26" s="223"/>
      <c r="W26" s="223"/>
      <c r="X26" s="223"/>
      <c r="Y26" s="223"/>
    </row>
    <row r="27" spans="2:25" x14ac:dyDescent="0.25">
      <c r="B27" s="2" t="s">
        <v>33</v>
      </c>
      <c r="C27" s="1" t="s">
        <v>28</v>
      </c>
      <c r="D27" s="17"/>
      <c r="E27" s="17"/>
      <c r="F27" s="17"/>
      <c r="G27" s="17">
        <v>45.708000000000006</v>
      </c>
      <c r="H27" s="17">
        <v>132.07400000000001</v>
      </c>
      <c r="I27" s="16">
        <f>I25*$C$20</f>
        <v>139.33807000000002</v>
      </c>
      <c r="J27" s="16">
        <f t="shared" ref="J27:O27" si="5">J25*$C$20</f>
        <v>147.00166385</v>
      </c>
      <c r="K27" s="16">
        <f t="shared" si="5"/>
        <v>155.08675536174997</v>
      </c>
      <c r="L27" s="16">
        <f t="shared" si="5"/>
        <v>163.61652690664621</v>
      </c>
      <c r="M27" s="16">
        <f t="shared" si="5"/>
        <v>172.61543588651173</v>
      </c>
      <c r="N27" s="16">
        <f t="shared" si="5"/>
        <v>182.10928486026987</v>
      </c>
      <c r="O27" s="16">
        <f t="shared" si="5"/>
        <v>192.12529552758471</v>
      </c>
      <c r="Q27" s="223"/>
      <c r="R27" s="223"/>
      <c r="S27" s="223"/>
      <c r="T27" s="223"/>
      <c r="U27" s="223"/>
      <c r="V27" s="223"/>
      <c r="W27" s="223"/>
      <c r="X27" s="223"/>
      <c r="Y27" s="223"/>
    </row>
    <row r="28" spans="2:25" x14ac:dyDescent="0.25">
      <c r="B28" s="2" t="s">
        <v>34</v>
      </c>
      <c r="C28" s="1"/>
      <c r="D28" s="17"/>
      <c r="E28" s="17"/>
      <c r="F28" s="17"/>
      <c r="G28" s="17">
        <v>131</v>
      </c>
      <c r="H28" s="17">
        <v>148</v>
      </c>
      <c r="I28" s="6"/>
      <c r="Q28" s="223"/>
      <c r="R28" s="223"/>
      <c r="S28" s="223"/>
      <c r="T28" s="223"/>
      <c r="U28" s="223"/>
      <c r="V28" s="223"/>
      <c r="W28" s="223"/>
      <c r="X28" s="223"/>
      <c r="Y28" s="223"/>
    </row>
    <row r="29" spans="2:25" x14ac:dyDescent="0.25">
      <c r="B29" s="2" t="s">
        <v>35</v>
      </c>
      <c r="C29" s="18" t="s">
        <v>36</v>
      </c>
      <c r="D29" s="16"/>
      <c r="E29" s="16"/>
      <c r="F29" s="16"/>
      <c r="G29" s="16">
        <f>(G27*1000/G28)/12</f>
        <v>29.076335877862601</v>
      </c>
      <c r="H29" s="16">
        <f>(H27*1000/H28)/12</f>
        <v>74.365990990990994</v>
      </c>
      <c r="I29" s="6"/>
      <c r="Q29" s="28"/>
      <c r="R29" s="28"/>
      <c r="S29" s="28"/>
      <c r="T29" s="28"/>
      <c r="U29" s="28"/>
      <c r="V29" s="28"/>
      <c r="W29" s="28"/>
      <c r="X29" s="28"/>
      <c r="Y29" s="28"/>
    </row>
    <row r="30" spans="2:25" x14ac:dyDescent="0.25">
      <c r="B30" s="2" t="s">
        <v>37</v>
      </c>
      <c r="C30" s="1" t="s">
        <v>38</v>
      </c>
      <c r="D30" s="16"/>
      <c r="E30" s="16"/>
      <c r="F30" s="22"/>
      <c r="G30" s="224">
        <v>3.5999999999999997E-2</v>
      </c>
      <c r="H30" s="224">
        <v>4.8000000000000001E-2</v>
      </c>
      <c r="I30" s="6"/>
      <c r="Q30" s="28"/>
      <c r="R30" s="28"/>
      <c r="S30" s="28"/>
      <c r="T30" s="28"/>
      <c r="U30" s="28"/>
      <c r="V30" s="28"/>
      <c r="W30" s="28"/>
      <c r="X30" s="28"/>
      <c r="Y30" s="28"/>
    </row>
    <row r="31" spans="2:25" ht="15" customHeight="1" x14ac:dyDescent="0.25">
      <c r="B31" s="2" t="s">
        <v>39</v>
      </c>
      <c r="C31" s="1" t="s">
        <v>38</v>
      </c>
      <c r="D31" s="19"/>
      <c r="E31" s="19"/>
      <c r="F31" s="19"/>
      <c r="G31" s="19">
        <v>0.2</v>
      </c>
      <c r="H31" s="19">
        <f>+C10</f>
        <v>0.96640000000000004</v>
      </c>
    </row>
    <row r="32" spans="2:25" x14ac:dyDescent="0.25">
      <c r="B32" s="2" t="s">
        <v>40</v>
      </c>
      <c r="C32" s="1" t="s">
        <v>38</v>
      </c>
      <c r="D32" s="19"/>
      <c r="E32" s="19"/>
      <c r="F32" s="19"/>
      <c r="G32" s="20">
        <v>0.17499999999999999</v>
      </c>
      <c r="H32" s="19">
        <f>+C11</f>
        <v>0.77312000000000014</v>
      </c>
    </row>
    <row r="33" spans="2:25" ht="15" customHeight="1" x14ac:dyDescent="0.25">
      <c r="B33" s="2" t="s">
        <v>41</v>
      </c>
      <c r="C33" s="2"/>
      <c r="D33" s="22"/>
      <c r="E33" s="22"/>
      <c r="F33" s="22"/>
      <c r="G33" s="22">
        <f>G25/(G32*8760)</f>
        <v>3.8229615133724727E-2</v>
      </c>
      <c r="H33" s="22">
        <f>H25/(H32*8760)</f>
        <v>2.5324800275560184E-2</v>
      </c>
      <c r="Q33" s="225"/>
      <c r="R33" s="225"/>
      <c r="S33" s="225"/>
      <c r="T33" s="225"/>
      <c r="U33" s="225"/>
      <c r="V33" s="225"/>
      <c r="W33" s="225"/>
      <c r="X33" s="225"/>
      <c r="Y33" s="225"/>
    </row>
    <row r="34" spans="2:25" x14ac:dyDescent="0.25">
      <c r="Q34" s="225"/>
      <c r="R34" s="225"/>
      <c r="S34" s="225"/>
      <c r="T34" s="225"/>
      <c r="U34" s="225"/>
      <c r="V34" s="225"/>
      <c r="W34" s="225"/>
      <c r="X34" s="225"/>
      <c r="Y34" s="225"/>
    </row>
    <row r="35" spans="2:25" x14ac:dyDescent="0.25">
      <c r="Q35" s="225"/>
      <c r="R35" s="225"/>
      <c r="S35" s="225"/>
      <c r="T35" s="225"/>
      <c r="U35" s="225"/>
      <c r="V35" s="225"/>
      <c r="W35" s="225"/>
      <c r="X35" s="225"/>
      <c r="Y35" s="225"/>
    </row>
    <row r="36" spans="2:25" x14ac:dyDescent="0.25">
      <c r="Q36" s="225"/>
      <c r="R36" s="225"/>
      <c r="S36" s="225"/>
      <c r="T36" s="225"/>
      <c r="U36" s="225"/>
      <c r="V36" s="225"/>
      <c r="W36" s="225"/>
      <c r="X36" s="225"/>
      <c r="Y36" s="225"/>
    </row>
    <row r="37" spans="2:25" x14ac:dyDescent="0.25">
      <c r="Q37" s="225"/>
      <c r="R37" s="225"/>
      <c r="S37" s="225"/>
      <c r="T37" s="225"/>
      <c r="U37" s="225"/>
      <c r="V37" s="225"/>
      <c r="W37" s="225"/>
      <c r="X37" s="225"/>
      <c r="Y37" s="225"/>
    </row>
    <row r="38" spans="2:25" ht="15" customHeight="1" x14ac:dyDescent="0.25">
      <c r="Q38" s="225"/>
      <c r="R38" s="225"/>
      <c r="S38" s="225"/>
      <c r="T38" s="225"/>
      <c r="U38" s="225"/>
      <c r="V38" s="225"/>
      <c r="W38" s="225"/>
      <c r="X38" s="225"/>
      <c r="Y38" s="225"/>
    </row>
    <row r="39" spans="2:25" x14ac:dyDescent="0.25">
      <c r="B39" t="s">
        <v>42</v>
      </c>
      <c r="Q39" s="225"/>
      <c r="R39" s="225"/>
      <c r="S39" s="225"/>
      <c r="T39" s="225"/>
      <c r="U39" s="225"/>
      <c r="V39" s="225"/>
      <c r="W39" s="225"/>
      <c r="X39" s="225"/>
      <c r="Y39" s="225"/>
    </row>
    <row r="40" spans="2:25" ht="18" x14ac:dyDescent="0.35">
      <c r="B40" s="2" t="s">
        <v>103</v>
      </c>
      <c r="C40" s="45">
        <f>+G19</f>
        <v>7.6597356000000005E-2</v>
      </c>
      <c r="D40" s="45" t="str">
        <f>+H19</f>
        <v>gCO2/BTU</v>
      </c>
      <c r="E40" t="s">
        <v>72</v>
      </c>
      <c r="F40" s="24"/>
      <c r="G40" s="24"/>
      <c r="H40" s="24"/>
      <c r="Q40" s="225"/>
      <c r="R40" s="225"/>
      <c r="S40" s="225"/>
      <c r="T40" s="225"/>
      <c r="U40" s="225"/>
      <c r="V40" s="225"/>
      <c r="W40" s="225"/>
      <c r="X40" s="225"/>
      <c r="Y40" s="225"/>
    </row>
    <row r="41" spans="2:25" ht="15.75" thickBot="1" x14ac:dyDescent="0.3">
      <c r="Q41" s="225"/>
      <c r="R41" s="225"/>
      <c r="S41" s="225"/>
      <c r="T41" s="225"/>
      <c r="U41" s="225"/>
      <c r="V41" s="225"/>
      <c r="W41" s="225"/>
      <c r="X41" s="225"/>
      <c r="Y41" s="225"/>
    </row>
    <row r="42" spans="2:25" ht="15.75" thickBot="1" x14ac:dyDescent="0.3">
      <c r="D42" s="25">
        <f>+D22</f>
        <v>2014</v>
      </c>
      <c r="E42" s="26">
        <f>+E22</f>
        <v>2015</v>
      </c>
      <c r="F42" s="26">
        <f>+F22</f>
        <v>2016</v>
      </c>
      <c r="G42" s="26">
        <f>+G22</f>
        <v>2017</v>
      </c>
      <c r="H42" s="27">
        <f>+H22</f>
        <v>2018</v>
      </c>
      <c r="I42" s="12">
        <f t="shared" ref="I42:O42" si="6">+H42+1</f>
        <v>2019</v>
      </c>
      <c r="J42" s="13">
        <f t="shared" si="6"/>
        <v>2020</v>
      </c>
      <c r="K42" s="13">
        <f t="shared" si="6"/>
        <v>2021</v>
      </c>
      <c r="L42" s="13">
        <f t="shared" si="6"/>
        <v>2022</v>
      </c>
      <c r="M42" s="13">
        <f t="shared" si="6"/>
        <v>2023</v>
      </c>
      <c r="N42" s="13">
        <f t="shared" si="6"/>
        <v>2024</v>
      </c>
      <c r="O42" s="14">
        <f t="shared" si="6"/>
        <v>2025</v>
      </c>
      <c r="P42" s="28"/>
      <c r="R42" s="28"/>
      <c r="S42" s="28"/>
      <c r="T42" s="28"/>
      <c r="U42" s="28"/>
      <c r="V42" s="28"/>
      <c r="W42" s="28"/>
      <c r="X42" s="28"/>
      <c r="Y42" s="28"/>
    </row>
    <row r="43" spans="2:25" x14ac:dyDescent="0.25">
      <c r="B43" s="2" t="s">
        <v>44</v>
      </c>
      <c r="C43" s="1" t="s">
        <v>28</v>
      </c>
      <c r="D43" s="46"/>
      <c r="E43" s="46"/>
      <c r="F43" s="46"/>
      <c r="G43" s="46">
        <f t="shared" ref="G43:O43" si="7">+G23</f>
        <v>58.606000000000009</v>
      </c>
      <c r="H43" s="46">
        <f t="shared" si="7"/>
        <v>171.51299999999998</v>
      </c>
      <c r="I43" s="46">
        <f t="shared" si="7"/>
        <v>180.94621499999997</v>
      </c>
      <c r="J43" s="46">
        <f t="shared" si="7"/>
        <v>190.89825682499995</v>
      </c>
      <c r="K43" s="46">
        <f t="shared" si="7"/>
        <v>201.39766095037493</v>
      </c>
      <c r="L43" s="46">
        <f t="shared" si="7"/>
        <v>212.47453230264554</v>
      </c>
      <c r="M43" s="46">
        <f t="shared" si="7"/>
        <v>224.16063157929102</v>
      </c>
      <c r="N43" s="46">
        <f t="shared" si="7"/>
        <v>236.489466316152</v>
      </c>
      <c r="O43" s="46">
        <f t="shared" si="7"/>
        <v>249.49638696354035</v>
      </c>
      <c r="P43" s="28"/>
      <c r="R43" s="28"/>
      <c r="S43" s="28"/>
      <c r="T43" s="28"/>
      <c r="U43" s="28"/>
      <c r="V43" s="28"/>
      <c r="W43" s="28"/>
      <c r="X43" s="28"/>
      <c r="Y43" s="28"/>
    </row>
    <row r="44" spans="2:25" ht="18" x14ac:dyDescent="0.35">
      <c r="B44" s="2" t="s">
        <v>45</v>
      </c>
      <c r="C44" s="1" t="s">
        <v>28</v>
      </c>
      <c r="D44" s="46"/>
      <c r="E44" s="46"/>
      <c r="F44" s="46"/>
      <c r="G44" s="46">
        <f t="shared" ref="G44:O45" si="8">+G25</f>
        <v>58.606000000000009</v>
      </c>
      <c r="H44" s="46">
        <f t="shared" si="8"/>
        <v>171.51299999999998</v>
      </c>
      <c r="I44" s="46">
        <f t="shared" si="8"/>
        <v>180.94621499999997</v>
      </c>
      <c r="J44" s="46">
        <f t="shared" si="8"/>
        <v>190.89825682499995</v>
      </c>
      <c r="K44" s="46">
        <f t="shared" si="8"/>
        <v>201.39766095037493</v>
      </c>
      <c r="L44" s="46">
        <f t="shared" si="8"/>
        <v>212.47453230264554</v>
      </c>
      <c r="M44" s="46">
        <f t="shared" si="8"/>
        <v>224.16063157929102</v>
      </c>
      <c r="N44" s="46">
        <f t="shared" si="8"/>
        <v>236.489466316152</v>
      </c>
      <c r="O44" s="46">
        <f t="shared" si="8"/>
        <v>249.49638696354035</v>
      </c>
      <c r="P44" s="28"/>
      <c r="R44" s="28"/>
      <c r="S44" s="28"/>
      <c r="T44" s="28"/>
      <c r="U44" s="28"/>
      <c r="V44" s="28"/>
      <c r="W44" s="28"/>
      <c r="X44" s="28"/>
      <c r="Y44" s="28"/>
    </row>
    <row r="45" spans="2:25" ht="18" x14ac:dyDescent="0.35">
      <c r="B45" s="2" t="s">
        <v>104</v>
      </c>
      <c r="C45" s="1" t="s">
        <v>32</v>
      </c>
      <c r="D45" s="16"/>
      <c r="E45" s="16"/>
      <c r="F45" s="16"/>
      <c r="G45" s="16">
        <f t="shared" si="8"/>
        <v>25.082999999999998</v>
      </c>
      <c r="H45" s="16">
        <f t="shared" si="8"/>
        <v>79.09</v>
      </c>
      <c r="I45" s="16">
        <f t="shared" si="8"/>
        <v>81.912880097666857</v>
      </c>
      <c r="J45" s="16">
        <f t="shared" si="8"/>
        <v>86.418088503038533</v>
      </c>
      <c r="K45" s="16">
        <f t="shared" si="8"/>
        <v>91.171083370705645</v>
      </c>
      <c r="L45" s="16">
        <f t="shared" si="8"/>
        <v>96.18549295609445</v>
      </c>
      <c r="M45" s="16">
        <f t="shared" si="8"/>
        <v>101.47569506867963</v>
      </c>
      <c r="N45" s="16">
        <f t="shared" si="8"/>
        <v>107.056858297457</v>
      </c>
      <c r="O45" s="16">
        <f t="shared" si="8"/>
        <v>112.94498550381712</v>
      </c>
    </row>
    <row r="46" spans="2:25" ht="18" x14ac:dyDescent="0.35">
      <c r="B46" s="2" t="s">
        <v>105</v>
      </c>
      <c r="C46" s="1" t="s">
        <v>106</v>
      </c>
      <c r="D46" s="16"/>
      <c r="E46" s="16"/>
      <c r="F46" s="16"/>
      <c r="G46" s="16">
        <v>33710</v>
      </c>
      <c r="H46" s="16">
        <f>+G46</f>
        <v>33710</v>
      </c>
      <c r="I46" s="16">
        <f t="shared" ref="I46:O47" si="9">+H46</f>
        <v>33710</v>
      </c>
      <c r="J46" s="16">
        <f t="shared" si="9"/>
        <v>33710</v>
      </c>
      <c r="K46" s="16">
        <f t="shared" si="9"/>
        <v>33710</v>
      </c>
      <c r="L46" s="16">
        <f t="shared" si="9"/>
        <v>33710</v>
      </c>
      <c r="M46" s="16">
        <f t="shared" si="9"/>
        <v>33710</v>
      </c>
      <c r="N46" s="16">
        <f t="shared" si="9"/>
        <v>33710</v>
      </c>
      <c r="O46" s="16">
        <f t="shared" si="9"/>
        <v>33710</v>
      </c>
    </row>
    <row r="47" spans="2:25" x14ac:dyDescent="0.25">
      <c r="B47" s="2" t="s">
        <v>107</v>
      </c>
      <c r="C47" s="1" t="s">
        <v>22</v>
      </c>
      <c r="D47" s="29"/>
      <c r="E47" s="29"/>
      <c r="F47" s="29"/>
      <c r="G47" s="45">
        <f>+C40</f>
        <v>7.6597356000000005E-2</v>
      </c>
      <c r="H47" s="45">
        <f>+G47</f>
        <v>7.6597356000000005E-2</v>
      </c>
      <c r="I47" s="65">
        <f>+H47</f>
        <v>7.6597356000000005E-2</v>
      </c>
      <c r="J47" s="65">
        <f t="shared" si="9"/>
        <v>7.6597356000000005E-2</v>
      </c>
      <c r="K47" s="65">
        <f t="shared" si="9"/>
        <v>7.6597356000000005E-2</v>
      </c>
      <c r="L47" s="65">
        <f t="shared" si="9"/>
        <v>7.6597356000000005E-2</v>
      </c>
      <c r="M47" s="65">
        <f t="shared" si="9"/>
        <v>7.6597356000000005E-2</v>
      </c>
      <c r="N47" s="65">
        <f t="shared" si="9"/>
        <v>7.6597356000000005E-2</v>
      </c>
      <c r="O47" s="65">
        <f>+N47</f>
        <v>7.6597356000000005E-2</v>
      </c>
    </row>
    <row r="48" spans="2:25" x14ac:dyDescent="0.25">
      <c r="B48" s="2" t="s">
        <v>50</v>
      </c>
      <c r="C48" s="1" t="s">
        <v>51</v>
      </c>
      <c r="D48" s="31"/>
      <c r="E48" s="31"/>
      <c r="F48" s="31"/>
      <c r="G48" s="31">
        <f>+G47*G46*G45/1000</f>
        <v>64.766735809273072</v>
      </c>
      <c r="H48" s="31">
        <f t="shared" ref="H48:O48" si="10">+H47*H46*H45/1000</f>
        <v>204.21804150840842</v>
      </c>
      <c r="I48" s="31">
        <f t="shared" si="10"/>
        <v>211.50699137512467</v>
      </c>
      <c r="J48" s="31">
        <f t="shared" si="10"/>
        <v>223.13987590075655</v>
      </c>
      <c r="K48" s="31">
        <f t="shared" si="10"/>
        <v>235.41256907529811</v>
      </c>
      <c r="L48" s="31">
        <f t="shared" si="10"/>
        <v>248.36026037443949</v>
      </c>
      <c r="M48" s="31">
        <f t="shared" si="10"/>
        <v>262.02007469503366</v>
      </c>
      <c r="N48" s="31">
        <f t="shared" si="10"/>
        <v>276.43117880326042</v>
      </c>
      <c r="O48" s="31">
        <f t="shared" si="10"/>
        <v>291.63489363743975</v>
      </c>
    </row>
    <row r="49" spans="2:15" ht="18" x14ac:dyDescent="0.35">
      <c r="B49" s="2" t="s">
        <v>52</v>
      </c>
      <c r="C49" s="1" t="s">
        <v>49</v>
      </c>
      <c r="D49" s="31"/>
      <c r="E49" s="31"/>
      <c r="F49" s="31"/>
      <c r="G49" s="29">
        <f>+G48/G43</f>
        <v>1.1051212471295271</v>
      </c>
      <c r="H49" s="29">
        <f t="shared" ref="H49:O49" si="11">+H48/H43</f>
        <v>1.1906854961921747</v>
      </c>
      <c r="I49" s="29">
        <f t="shared" si="11"/>
        <v>1.1688942560922024</v>
      </c>
      <c r="J49" s="29">
        <f t="shared" si="11"/>
        <v>1.1688942560922027</v>
      </c>
      <c r="K49" s="29">
        <f t="shared" si="11"/>
        <v>1.1688942560922024</v>
      </c>
      <c r="L49" s="29">
        <f t="shared" si="11"/>
        <v>1.1688942560922024</v>
      </c>
      <c r="M49" s="29">
        <f t="shared" si="11"/>
        <v>1.1688942560922024</v>
      </c>
      <c r="N49" s="29">
        <f t="shared" si="11"/>
        <v>1.1688942560922022</v>
      </c>
      <c r="O49" s="29">
        <f t="shared" si="11"/>
        <v>1.1688942560922024</v>
      </c>
    </row>
    <row r="51" spans="2:15" x14ac:dyDescent="0.25">
      <c r="B51" s="2" t="s">
        <v>53</v>
      </c>
      <c r="C51" s="2"/>
    </row>
    <row r="52" spans="2:15" x14ac:dyDescent="0.25">
      <c r="B52" s="2" t="s">
        <v>39</v>
      </c>
      <c r="C52" s="1" t="s">
        <v>38</v>
      </c>
      <c r="D52" s="33">
        <f t="shared" ref="D52:H54" si="12">+D31</f>
        <v>0</v>
      </c>
      <c r="E52" s="33">
        <f t="shared" si="12"/>
        <v>0</v>
      </c>
      <c r="F52" s="33">
        <f t="shared" si="12"/>
        <v>0</v>
      </c>
      <c r="G52" s="33">
        <f t="shared" si="12"/>
        <v>0.2</v>
      </c>
      <c r="H52" s="33">
        <f t="shared" si="12"/>
        <v>0.96640000000000004</v>
      </c>
      <c r="I52" s="34">
        <f>+H52</f>
        <v>0.96640000000000004</v>
      </c>
      <c r="J52" s="34">
        <f t="shared" ref="J52:O53" si="13">+I52</f>
        <v>0.96640000000000004</v>
      </c>
      <c r="K52" s="34">
        <f t="shared" si="13"/>
        <v>0.96640000000000004</v>
      </c>
      <c r="L52" s="34">
        <f t="shared" si="13"/>
        <v>0.96640000000000004</v>
      </c>
      <c r="M52" s="34">
        <f t="shared" si="13"/>
        <v>0.96640000000000004</v>
      </c>
      <c r="N52" s="34">
        <f t="shared" si="13"/>
        <v>0.96640000000000004</v>
      </c>
      <c r="O52" s="34">
        <f t="shared" si="13"/>
        <v>0.96640000000000004</v>
      </c>
    </row>
    <row r="53" spans="2:15" x14ac:dyDescent="0.25">
      <c r="B53" s="2" t="s">
        <v>40</v>
      </c>
      <c r="C53" s="1" t="s">
        <v>38</v>
      </c>
      <c r="D53" s="33">
        <f t="shared" si="12"/>
        <v>0</v>
      </c>
      <c r="E53" s="33">
        <f t="shared" si="12"/>
        <v>0</v>
      </c>
      <c r="F53" s="33">
        <f t="shared" si="12"/>
        <v>0</v>
      </c>
      <c r="G53" s="33">
        <f t="shared" si="12"/>
        <v>0.17499999999999999</v>
      </c>
      <c r="H53" s="33">
        <f t="shared" si="12"/>
        <v>0.77312000000000014</v>
      </c>
      <c r="I53" s="34">
        <f>+H53</f>
        <v>0.77312000000000014</v>
      </c>
      <c r="J53" s="34">
        <f t="shared" si="13"/>
        <v>0.77312000000000014</v>
      </c>
      <c r="K53" s="34">
        <f t="shared" si="13"/>
        <v>0.77312000000000014</v>
      </c>
      <c r="L53" s="34">
        <f t="shared" si="13"/>
        <v>0.77312000000000014</v>
      </c>
      <c r="M53" s="34">
        <f t="shared" si="13"/>
        <v>0.77312000000000014</v>
      </c>
      <c r="N53" s="34">
        <f t="shared" si="13"/>
        <v>0.77312000000000014</v>
      </c>
      <c r="O53" s="34">
        <f t="shared" si="13"/>
        <v>0.77312000000000014</v>
      </c>
    </row>
    <row r="54" spans="2:15" x14ac:dyDescent="0.25">
      <c r="B54" s="2" t="s">
        <v>54</v>
      </c>
      <c r="C54" s="1"/>
      <c r="D54" s="22">
        <f t="shared" si="12"/>
        <v>0</v>
      </c>
      <c r="E54" s="22">
        <f t="shared" si="12"/>
        <v>0</v>
      </c>
      <c r="F54" s="22">
        <f t="shared" si="12"/>
        <v>0</v>
      </c>
      <c r="G54" s="22">
        <f t="shared" si="12"/>
        <v>3.8229615133724727E-2</v>
      </c>
      <c r="H54" s="22">
        <f t="shared" si="12"/>
        <v>2.5324800275560184E-2</v>
      </c>
      <c r="I54" s="22">
        <f>I25/(I53*8760)</f>
        <v>2.6717664290715992E-2</v>
      </c>
      <c r="J54" s="22">
        <f t="shared" ref="J54:O54" si="14">J25/(J53*8760)</f>
        <v>2.8187135826705369E-2</v>
      </c>
      <c r="K54" s="22">
        <f t="shared" si="14"/>
        <v>2.9737428297174164E-2</v>
      </c>
      <c r="L54" s="22">
        <f t="shared" si="14"/>
        <v>3.137298685351874E-2</v>
      </c>
      <c r="M54" s="22">
        <f t="shared" si="14"/>
        <v>3.3098501130462268E-2</v>
      </c>
      <c r="N54" s="22">
        <f t="shared" si="14"/>
        <v>3.491891869263769E-2</v>
      </c>
      <c r="O54" s="22">
        <f t="shared" si="14"/>
        <v>3.6839459220732756E-2</v>
      </c>
    </row>
    <row r="55" spans="2:15" x14ac:dyDescent="0.25">
      <c r="B55" s="2" t="s">
        <v>55</v>
      </c>
      <c r="C55" s="1" t="s">
        <v>38</v>
      </c>
      <c r="I55" s="33">
        <f t="shared" ref="I55:K55" si="15">+I52-H52</f>
        <v>0</v>
      </c>
      <c r="J55" s="33">
        <f t="shared" si="15"/>
        <v>0</v>
      </c>
      <c r="K55" s="33">
        <f t="shared" si="15"/>
        <v>0</v>
      </c>
      <c r="L55" s="33">
        <f>+L52-K52</f>
        <v>0</v>
      </c>
      <c r="M55" s="33">
        <f>+M52-L52</f>
        <v>0</v>
      </c>
      <c r="N55" s="33">
        <f>+N52-M52</f>
        <v>0</v>
      </c>
      <c r="O55" s="33">
        <f>+O52-N52</f>
        <v>0</v>
      </c>
    </row>
    <row r="57" spans="2:15" x14ac:dyDescent="0.25">
      <c r="B57" s="2" t="s">
        <v>56</v>
      </c>
    </row>
    <row r="58" spans="2:15" ht="18" x14ac:dyDescent="0.35">
      <c r="B58" s="2" t="s">
        <v>45</v>
      </c>
      <c r="C58" s="1" t="s">
        <v>28</v>
      </c>
      <c r="D58" t="s">
        <v>108</v>
      </c>
    </row>
    <row r="59" spans="2:15" ht="18" x14ac:dyDescent="0.35">
      <c r="B59" s="2" t="s">
        <v>104</v>
      </c>
      <c r="C59" s="1" t="s">
        <v>109</v>
      </c>
      <c r="D59" t="s">
        <v>110</v>
      </c>
    </row>
    <row r="60" spans="2:15" ht="18" x14ac:dyDescent="0.35">
      <c r="B60" s="2" t="s">
        <v>105</v>
      </c>
      <c r="C60" s="1" t="s">
        <v>111</v>
      </c>
      <c r="D60" t="s">
        <v>112</v>
      </c>
    </row>
    <row r="61" spans="2:15" x14ac:dyDescent="0.25">
      <c r="B61" s="2" t="s">
        <v>107</v>
      </c>
      <c r="C61" s="35" t="s">
        <v>22</v>
      </c>
      <c r="D61" t="s">
        <v>113</v>
      </c>
    </row>
    <row r="62" spans="2:15" x14ac:dyDescent="0.25">
      <c r="B62" s="2" t="s">
        <v>50</v>
      </c>
      <c r="C62" s="1" t="s">
        <v>51</v>
      </c>
      <c r="D62" t="s">
        <v>61</v>
      </c>
    </row>
    <row r="63" spans="2:15" x14ac:dyDescent="0.25">
      <c r="B63" s="2" t="s">
        <v>44</v>
      </c>
      <c r="C63" s="1" t="s">
        <v>28</v>
      </c>
      <c r="D63" s="36" t="s">
        <v>114</v>
      </c>
    </row>
    <row r="64" spans="2:15" ht="18" x14ac:dyDescent="0.35">
      <c r="B64" s="2" t="s">
        <v>52</v>
      </c>
      <c r="C64" s="1" t="s">
        <v>49</v>
      </c>
      <c r="D64" t="s">
        <v>115</v>
      </c>
    </row>
  </sheetData>
  <mergeCells count="5">
    <mergeCell ref="B2:D2"/>
    <mergeCell ref="F2:K2"/>
    <mergeCell ref="S3:W3"/>
    <mergeCell ref="S8:T8"/>
    <mergeCell ref="F17:H17"/>
  </mergeCells>
  <pageMargins left="0.7" right="0.7" top="0.75" bottom="0.75" header="0.3" footer="0.3"/>
  <pageSetup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77DF2-BF2B-4D8D-8A8D-3CBAB715382F}">
  <sheetPr>
    <tabColor theme="5" tint="0.39997558519241921"/>
  </sheetPr>
  <dimension ref="A1:Q65"/>
  <sheetViews>
    <sheetView topLeftCell="A7" zoomScale="110" zoomScaleNormal="110" workbookViewId="0">
      <selection activeCell="J16" sqref="J16"/>
    </sheetView>
  </sheetViews>
  <sheetFormatPr baseColWidth="10" defaultRowHeight="15" x14ac:dyDescent="0.25"/>
  <cols>
    <col min="2" max="2" width="29.5703125" customWidth="1"/>
    <col min="3" max="3" width="12.7109375" customWidth="1"/>
    <col min="17" max="17" width="12.5703125" bestFit="1" customWidth="1"/>
  </cols>
  <sheetData>
    <row r="1" spans="1:17" ht="15.75" thickBot="1" x14ac:dyDescent="0.3"/>
    <row r="2" spans="1:17" ht="15.75" thickBot="1" x14ac:dyDescent="0.3">
      <c r="B2" s="264" t="s">
        <v>0</v>
      </c>
      <c r="C2" s="265"/>
      <c r="D2" s="266"/>
      <c r="F2" s="264" t="s">
        <v>1</v>
      </c>
      <c r="G2" s="265"/>
      <c r="H2" s="265"/>
      <c r="I2" s="265"/>
      <c r="J2" s="265"/>
      <c r="K2" s="266"/>
    </row>
    <row r="3" spans="1:17" ht="15.75" thickBot="1" x14ac:dyDescent="0.3">
      <c r="C3" s="1">
        <v>2</v>
      </c>
      <c r="D3" s="1" t="s">
        <v>321</v>
      </c>
    </row>
    <row r="4" spans="1:17" ht="15.75" thickBot="1" x14ac:dyDescent="0.3">
      <c r="A4">
        <v>2</v>
      </c>
      <c r="B4" s="2" t="s">
        <v>3</v>
      </c>
      <c r="C4" t="str">
        <f>VLOOKUP($C$3,'[11]Potencia Inst y Efect'!$A$9:$W$40,A4,0)</f>
        <v>Pando</v>
      </c>
      <c r="F4" s="75" t="s">
        <v>4</v>
      </c>
      <c r="K4" s="38" t="s">
        <v>5</v>
      </c>
    </row>
    <row r="5" spans="1:17" ht="15.75" customHeight="1" x14ac:dyDescent="0.25">
      <c r="A5">
        <v>3</v>
      </c>
      <c r="B5" s="2" t="s">
        <v>6</v>
      </c>
      <c r="C5" t="str">
        <f>VLOOKUP($C$3,'[11]Potencia Inst y Efect'!$A$9:$W$40,A5,0)</f>
        <v>Madre de Dios</v>
      </c>
      <c r="N5" t="s">
        <v>322</v>
      </c>
    </row>
    <row r="6" spans="1:17" x14ac:dyDescent="0.25">
      <c r="A6">
        <v>4</v>
      </c>
      <c r="B6" s="2" t="s">
        <v>323</v>
      </c>
      <c r="C6" t="str">
        <f>VLOOKUP($C$3,'[11]Potencia Inst y Efect'!$A$9:$W$40,A6,0)</f>
        <v>El Sena</v>
      </c>
    </row>
    <row r="7" spans="1:17" ht="15" customHeight="1" x14ac:dyDescent="0.25">
      <c r="A7">
        <v>5</v>
      </c>
      <c r="B7" s="2" t="s">
        <v>8</v>
      </c>
      <c r="C7" t="str">
        <f>VLOOKUP($C$3,'[11]Potencia Inst y Efect'!$A$9:$W$40,A7,0)</f>
        <v>ENDE</v>
      </c>
    </row>
    <row r="8" spans="1:17" x14ac:dyDescent="0.25">
      <c r="A8">
        <v>6</v>
      </c>
      <c r="B8" s="2" t="s">
        <v>9</v>
      </c>
      <c r="C8" t="str">
        <f>VLOOKUP($C$3,'[11]Potencia Inst y Efect'!$A$9:$W$40,A8,0)</f>
        <v>Diesel</v>
      </c>
    </row>
    <row r="9" spans="1:17" x14ac:dyDescent="0.25">
      <c r="A9">
        <v>10</v>
      </c>
      <c r="B9" s="2" t="s">
        <v>10</v>
      </c>
      <c r="C9" s="211">
        <f>VLOOKUP($C$3,'[11]Potencia Inst y Efect'!$A$9:$W$40,A9,0)</f>
        <v>2.7669999999999999</v>
      </c>
      <c r="D9" s="1"/>
      <c r="Q9" s="31"/>
    </row>
    <row r="10" spans="1:17" ht="15.75" customHeight="1" x14ac:dyDescent="0.25">
      <c r="A10">
        <v>15</v>
      </c>
      <c r="B10" s="2" t="s">
        <v>11</v>
      </c>
      <c r="C10" s="211">
        <f>VLOOKUP($C$3,'[11]Potencia Inst y Efect'!$A$9:$W$40,A10,0)</f>
        <v>2.2160000000000002</v>
      </c>
      <c r="D10" s="1"/>
    </row>
    <row r="11" spans="1:17" x14ac:dyDescent="0.25">
      <c r="A11">
        <v>21</v>
      </c>
      <c r="B11" s="2" t="s">
        <v>12</v>
      </c>
      <c r="C11" s="1">
        <f>VLOOKUP($C$3,'[11]Potencia Inst y Efect'!$A$9:$W$40,A11,0)</f>
        <v>1.2999999999999998</v>
      </c>
      <c r="D11" s="1"/>
    </row>
    <row r="12" spans="1:17" x14ac:dyDescent="0.25">
      <c r="B12" s="2" t="s">
        <v>13</v>
      </c>
      <c r="C12" s="4">
        <f>SUM(F27:H27)/SUM(F26:H26)</f>
        <v>0.31205778586083632</v>
      </c>
      <c r="D12" s="1"/>
    </row>
    <row r="13" spans="1:17" x14ac:dyDescent="0.25">
      <c r="A13">
        <v>8</v>
      </c>
      <c r="B13" s="2" t="s">
        <v>324</v>
      </c>
      <c r="C13" s="1"/>
      <c r="D13" s="1" t="s">
        <v>325</v>
      </c>
    </row>
    <row r="14" spans="1:17" x14ac:dyDescent="0.25">
      <c r="A14">
        <v>11</v>
      </c>
      <c r="B14" s="2" t="s">
        <v>10</v>
      </c>
      <c r="C14" s="1"/>
      <c r="D14" s="1">
        <f>VLOOKUP($D$3,'[11]Potencia Inst y Efect'!$A$9:$W$40,A14,0)</f>
        <v>0.4</v>
      </c>
    </row>
    <row r="15" spans="1:17" x14ac:dyDescent="0.25">
      <c r="A15">
        <v>16</v>
      </c>
      <c r="B15" s="2" t="s">
        <v>11</v>
      </c>
      <c r="C15" s="1"/>
      <c r="D15" s="1">
        <f>VLOOKUP($D$3,'[11]Potencia Inst y Efect'!$A$9:$W$40,A15,0)</f>
        <v>0.4</v>
      </c>
    </row>
    <row r="16" spans="1:17" x14ac:dyDescent="0.25">
      <c r="A16">
        <v>22</v>
      </c>
      <c r="B16" s="2" t="s">
        <v>12</v>
      </c>
      <c r="C16" s="1"/>
      <c r="D16" s="1">
        <f>VLOOKUP($D$3,'[11]Potencia Inst y Efect'!$A$9:$W$40,A16,0)</f>
        <v>0</v>
      </c>
    </row>
    <row r="17" spans="2:15" ht="15.75" thickBot="1" x14ac:dyDescent="0.3">
      <c r="B17" s="2" t="s">
        <v>326</v>
      </c>
      <c r="C17" s="1"/>
      <c r="D17" s="1"/>
    </row>
    <row r="18" spans="2:15" ht="15.75" thickBot="1" x14ac:dyDescent="0.3">
      <c r="B18" s="2" t="s">
        <v>327</v>
      </c>
      <c r="C18" s="36" t="s">
        <v>69</v>
      </c>
      <c r="D18" s="1"/>
      <c r="F18" s="264" t="s">
        <v>18</v>
      </c>
      <c r="G18" s="265"/>
      <c r="H18" s="266"/>
    </row>
    <row r="19" spans="2:15" x14ac:dyDescent="0.25">
      <c r="B19" s="2" t="s">
        <v>328</v>
      </c>
      <c r="C19" s="1" t="s">
        <v>70</v>
      </c>
      <c r="F19" t="s">
        <v>21</v>
      </c>
      <c r="G19" s="5">
        <f>54300*0.00000105506</f>
        <v>5.7289758000000003E-2</v>
      </c>
      <c r="H19" s="1" t="s">
        <v>22</v>
      </c>
    </row>
    <row r="20" spans="2:15" ht="15.75" x14ac:dyDescent="0.25">
      <c r="B20" s="2" t="s">
        <v>164</v>
      </c>
      <c r="C20" s="78">
        <v>5.5E-2</v>
      </c>
      <c r="F20" t="s">
        <v>24</v>
      </c>
      <c r="G20" s="5">
        <f>72600*0.00000105506</f>
        <v>7.6597356000000005E-2</v>
      </c>
      <c r="H20" s="1" t="s">
        <v>22</v>
      </c>
    </row>
    <row r="21" spans="2:15" x14ac:dyDescent="0.25">
      <c r="B21" s="2" t="s">
        <v>329</v>
      </c>
      <c r="C21" s="6">
        <f>SUM(F28:H28)/SUM(F26:H26)</f>
        <v>0.8870624006250849</v>
      </c>
      <c r="D21" s="7"/>
      <c r="E21" s="7"/>
      <c r="F21" s="7"/>
    </row>
    <row r="22" spans="2:15" ht="16.5" thickBot="1" x14ac:dyDescent="0.3">
      <c r="B22" s="226" t="s">
        <v>165</v>
      </c>
      <c r="C22" s="2"/>
      <c r="D22" s="8"/>
      <c r="E22" s="8"/>
      <c r="F22" s="8"/>
    </row>
    <row r="23" spans="2:15" ht="15.75" thickBot="1" x14ac:dyDescent="0.3">
      <c r="B23" s="2"/>
      <c r="C23" s="1" t="s">
        <v>26</v>
      </c>
      <c r="D23" s="9">
        <v>2014</v>
      </c>
      <c r="E23" s="10">
        <f>+D23+1</f>
        <v>2015</v>
      </c>
      <c r="F23" s="10">
        <f t="shared" ref="F23:O23" si="0">+E23+1</f>
        <v>2016</v>
      </c>
      <c r="G23" s="10">
        <f t="shared" si="0"/>
        <v>2017</v>
      </c>
      <c r="H23" s="11">
        <f t="shared" si="0"/>
        <v>2018</v>
      </c>
      <c r="I23" s="12">
        <f t="shared" si="0"/>
        <v>2019</v>
      </c>
      <c r="J23" s="13">
        <f t="shared" si="0"/>
        <v>2020</v>
      </c>
      <c r="K23" s="13">
        <f t="shared" si="0"/>
        <v>2021</v>
      </c>
      <c r="L23" s="13">
        <f t="shared" si="0"/>
        <v>2022</v>
      </c>
      <c r="M23" s="13">
        <f t="shared" si="0"/>
        <v>2023</v>
      </c>
      <c r="N23" s="13">
        <f t="shared" si="0"/>
        <v>2024</v>
      </c>
      <c r="O23" s="14">
        <f t="shared" si="0"/>
        <v>2025</v>
      </c>
    </row>
    <row r="24" spans="2:15" x14ac:dyDescent="0.25">
      <c r="B24" s="2" t="s">
        <v>330</v>
      </c>
      <c r="C24" s="1" t="s">
        <v>28</v>
      </c>
      <c r="D24" s="15">
        <f>+D25+D26</f>
        <v>646.00490000000002</v>
      </c>
      <c r="E24" s="15">
        <f t="shared" ref="E24:H24" si="1">+E25+E26</f>
        <v>1248.1833999999999</v>
      </c>
      <c r="F24" s="15">
        <f t="shared" si="1"/>
        <v>1677.7593999999997</v>
      </c>
      <c r="G24" s="15">
        <f t="shared" si="1"/>
        <v>1881.0661</v>
      </c>
      <c r="H24" s="15">
        <f t="shared" si="1"/>
        <v>2309.0619999999999</v>
      </c>
      <c r="I24" s="16">
        <f>H24*(1+$C$20)</f>
        <v>2436.0604099999996</v>
      </c>
      <c r="J24" s="16">
        <f t="shared" ref="J24:O24" si="2">I24*(1+$C$20)</f>
        <v>2570.0437325499993</v>
      </c>
      <c r="K24" s="16">
        <f t="shared" si="2"/>
        <v>2711.3961378402491</v>
      </c>
      <c r="L24" s="16">
        <f t="shared" si="2"/>
        <v>2860.5229254214628</v>
      </c>
      <c r="M24" s="16">
        <f t="shared" si="2"/>
        <v>3017.8516863196432</v>
      </c>
      <c r="N24" s="16">
        <f t="shared" si="2"/>
        <v>3183.8335290672235</v>
      </c>
      <c r="O24" s="16">
        <f t="shared" si="2"/>
        <v>3358.9443731659208</v>
      </c>
    </row>
    <row r="25" spans="2:15" x14ac:dyDescent="0.25">
      <c r="B25" s="2" t="s">
        <v>331</v>
      </c>
      <c r="C25" s="1" t="s">
        <v>28</v>
      </c>
      <c r="D25" s="17"/>
      <c r="E25" s="17"/>
      <c r="F25" s="17"/>
      <c r="G25" s="17"/>
      <c r="H25" s="17">
        <v>95.87</v>
      </c>
      <c r="I25" s="16">
        <v>203.29068000000001</v>
      </c>
      <c r="J25" s="16">
        <f t="shared" ref="J25:O25" si="3">+I25</f>
        <v>203.29068000000001</v>
      </c>
      <c r="K25" s="16">
        <f t="shared" si="3"/>
        <v>203.29068000000001</v>
      </c>
      <c r="L25" s="16">
        <f t="shared" si="3"/>
        <v>203.29068000000001</v>
      </c>
      <c r="M25" s="16">
        <f t="shared" si="3"/>
        <v>203.29068000000001</v>
      </c>
      <c r="N25" s="16">
        <f t="shared" si="3"/>
        <v>203.29068000000001</v>
      </c>
      <c r="O25" s="16">
        <f t="shared" si="3"/>
        <v>203.29068000000001</v>
      </c>
    </row>
    <row r="26" spans="2:15" x14ac:dyDescent="0.25">
      <c r="B26" s="2" t="s">
        <v>332</v>
      </c>
      <c r="C26" s="1" t="s">
        <v>28</v>
      </c>
      <c r="D26" s="17">
        <v>646.00490000000002</v>
      </c>
      <c r="E26" s="17">
        <v>1248.1833999999999</v>
      </c>
      <c r="F26" s="17">
        <v>1677.7593999999997</v>
      </c>
      <c r="G26" s="17">
        <v>1881.0661</v>
      </c>
      <c r="H26" s="17">
        <v>2213.192</v>
      </c>
      <c r="I26" s="16">
        <f>+I24-I25</f>
        <v>2232.7697299999995</v>
      </c>
      <c r="J26" s="16">
        <f t="shared" ref="J26:O26" si="4">+J24-J25</f>
        <v>2366.7530525499992</v>
      </c>
      <c r="K26" s="16">
        <f t="shared" si="4"/>
        <v>2508.1054578402491</v>
      </c>
      <c r="L26" s="16">
        <f t="shared" si="4"/>
        <v>2657.2322454214627</v>
      </c>
      <c r="M26" s="16">
        <f t="shared" si="4"/>
        <v>2814.5610063196432</v>
      </c>
      <c r="N26" s="16">
        <f t="shared" si="4"/>
        <v>2980.5428490672234</v>
      </c>
      <c r="O26" s="16">
        <f t="shared" si="4"/>
        <v>3155.6536931659207</v>
      </c>
    </row>
    <row r="27" spans="2:15" ht="15" customHeight="1" x14ac:dyDescent="0.25">
      <c r="B27" s="2" t="s">
        <v>333</v>
      </c>
      <c r="C27" s="1" t="s">
        <v>32</v>
      </c>
      <c r="D27" s="17">
        <v>207.08499999899999</v>
      </c>
      <c r="E27" s="17">
        <v>380.24799999999999</v>
      </c>
      <c r="F27" s="17">
        <v>518.60700099999997</v>
      </c>
      <c r="G27" s="17">
        <v>584.76199999999994</v>
      </c>
      <c r="H27" s="17">
        <v>697.83399999999995</v>
      </c>
      <c r="I27" s="16">
        <f>+I26*$C$12</f>
        <v>696.75317828089715</v>
      </c>
      <c r="J27" s="16">
        <f t="shared" ref="J27:O27" si="5">+J26*$C$12</f>
        <v>738.56371725812835</v>
      </c>
      <c r="K27" s="16">
        <f t="shared" si="5"/>
        <v>782.67383587910729</v>
      </c>
      <c r="L27" s="16">
        <f t="shared" si="5"/>
        <v>829.21001102424009</v>
      </c>
      <c r="M27" s="16">
        <f t="shared" si="5"/>
        <v>878.30567580235515</v>
      </c>
      <c r="N27" s="16">
        <f t="shared" si="5"/>
        <v>930.10160214326663</v>
      </c>
      <c r="O27" s="16">
        <f t="shared" si="5"/>
        <v>984.74630443292813</v>
      </c>
    </row>
    <row r="28" spans="2:15" x14ac:dyDescent="0.25">
      <c r="B28" s="2" t="s">
        <v>334</v>
      </c>
      <c r="C28" s="1" t="s">
        <v>28</v>
      </c>
      <c r="D28" s="17">
        <v>327.1148</v>
      </c>
      <c r="E28" s="17">
        <v>869.54600000000005</v>
      </c>
      <c r="F28" s="17">
        <v>1342.3541000000002</v>
      </c>
      <c r="G28" s="17">
        <v>1672.1505999999999</v>
      </c>
      <c r="H28" s="17">
        <v>2105.6350000000002</v>
      </c>
      <c r="I28" s="16">
        <f>I24*$C$21</f>
        <v>2160.937595362328</v>
      </c>
      <c r="J28" s="16">
        <f t="shared" ref="J28:O28" si="6">J24*$C$21</f>
        <v>2279.7891631072562</v>
      </c>
      <c r="K28" s="16">
        <f t="shared" si="6"/>
        <v>2405.1775670781549</v>
      </c>
      <c r="L28" s="16">
        <f t="shared" si="6"/>
        <v>2537.4623332674537</v>
      </c>
      <c r="M28" s="16">
        <f t="shared" si="6"/>
        <v>2677.0227615971635</v>
      </c>
      <c r="N28" s="16">
        <f t="shared" si="6"/>
        <v>2824.2590134850075</v>
      </c>
      <c r="O28" s="16">
        <f t="shared" si="6"/>
        <v>2979.5932592266827</v>
      </c>
    </row>
    <row r="29" spans="2:15" x14ac:dyDescent="0.25">
      <c r="B29" s="2" t="s">
        <v>34</v>
      </c>
      <c r="C29" s="1"/>
      <c r="D29" s="17">
        <v>238</v>
      </c>
      <c r="E29" s="17">
        <v>447</v>
      </c>
      <c r="F29" s="17">
        <v>647</v>
      </c>
      <c r="G29" s="17">
        <v>883</v>
      </c>
      <c r="H29" s="17">
        <v>976</v>
      </c>
      <c r="I29" s="6"/>
    </row>
    <row r="30" spans="2:15" x14ac:dyDescent="0.25">
      <c r="B30" s="2" t="s">
        <v>335</v>
      </c>
      <c r="C30" s="1" t="s">
        <v>38</v>
      </c>
      <c r="D30" s="17"/>
      <c r="E30" s="17"/>
      <c r="F30" s="19">
        <v>0.43099999999999999</v>
      </c>
      <c r="G30" s="19">
        <v>0.44500000000000001</v>
      </c>
      <c r="H30" s="19">
        <v>0.67300000000000004</v>
      </c>
      <c r="I30" s="6"/>
    </row>
    <row r="31" spans="2:15" x14ac:dyDescent="0.25">
      <c r="B31" s="2" t="s">
        <v>35</v>
      </c>
      <c r="C31" s="18" t="s">
        <v>36</v>
      </c>
      <c r="D31" s="15">
        <f>(D28*1000/D29)/12</f>
        <v>114.5359943977591</v>
      </c>
      <c r="E31" s="15">
        <f>(E28*1000/E29)/12</f>
        <v>162.10775540641313</v>
      </c>
      <c r="F31" s="15">
        <f>(F28*1000/F29)/12</f>
        <v>172.89465481710462</v>
      </c>
      <c r="G31" s="15">
        <f>(G28*1000/G29)/12</f>
        <v>157.80960739901849</v>
      </c>
      <c r="H31" s="15">
        <f>(H28*1000/H29)/12</f>
        <v>179.78440915300544</v>
      </c>
      <c r="I31" s="6"/>
    </row>
    <row r="32" spans="2:15" ht="15" customHeight="1" x14ac:dyDescent="0.25">
      <c r="B32" s="2" t="s">
        <v>39</v>
      </c>
      <c r="C32" s="1" t="s">
        <v>38</v>
      </c>
      <c r="D32" s="19"/>
      <c r="E32" s="19">
        <v>1.42</v>
      </c>
      <c r="F32" s="19">
        <v>2.2160000000000002</v>
      </c>
      <c r="G32" s="19">
        <v>2.2160000000000002</v>
      </c>
      <c r="H32" s="19">
        <f>+C10</f>
        <v>2.2160000000000002</v>
      </c>
    </row>
    <row r="33" spans="2:16" x14ac:dyDescent="0.25">
      <c r="B33" s="2" t="s">
        <v>40</v>
      </c>
      <c r="C33" s="1" t="s">
        <v>38</v>
      </c>
      <c r="D33" s="19"/>
      <c r="E33" s="19">
        <v>1.1000000000000001</v>
      </c>
      <c r="F33" s="20">
        <v>1.2999999999999998</v>
      </c>
      <c r="G33" s="20">
        <v>1.2999999999999998</v>
      </c>
      <c r="H33" s="21">
        <f>+C11</f>
        <v>1.2999999999999998</v>
      </c>
    </row>
    <row r="34" spans="2:16" ht="15" customHeight="1" x14ac:dyDescent="0.25">
      <c r="B34" s="2" t="s">
        <v>41</v>
      </c>
      <c r="C34" s="2"/>
      <c r="D34" s="227"/>
      <c r="E34" s="227">
        <f>E26/(E33*8760)</f>
        <v>0.12953335408883354</v>
      </c>
      <c r="F34" s="227">
        <f>F26/(F33*8760)</f>
        <v>0.14732695820161573</v>
      </c>
      <c r="G34" s="227">
        <f>G26/(G33*8760)</f>
        <v>0.16517967158412367</v>
      </c>
      <c r="H34" s="227">
        <f>H26/(H33*8760)</f>
        <v>0.19434422198805765</v>
      </c>
    </row>
    <row r="35" spans="2:16" x14ac:dyDescent="0.25">
      <c r="F35" s="228"/>
      <c r="G35" s="228"/>
      <c r="H35" s="228"/>
    </row>
    <row r="39" spans="2:16" ht="15" customHeight="1" x14ac:dyDescent="0.25"/>
    <row r="40" spans="2:16" x14ac:dyDescent="0.25">
      <c r="B40" t="s">
        <v>336</v>
      </c>
    </row>
    <row r="41" spans="2:16" ht="18" x14ac:dyDescent="0.35">
      <c r="B41" s="2" t="s">
        <v>43</v>
      </c>
      <c r="C41" s="45">
        <f>+G20</f>
        <v>7.6597356000000005E-2</v>
      </c>
      <c r="D41" s="24" t="str">
        <f>+H20</f>
        <v>gCO2/BTU</v>
      </c>
      <c r="E41" t="s">
        <v>72</v>
      </c>
      <c r="F41" s="24"/>
      <c r="G41" s="24"/>
      <c r="H41" s="24"/>
    </row>
    <row r="42" spans="2:16" ht="15.75" thickBot="1" x14ac:dyDescent="0.3"/>
    <row r="43" spans="2:16" ht="15.75" thickBot="1" x14ac:dyDescent="0.3">
      <c r="D43" s="25">
        <f>+D23</f>
        <v>2014</v>
      </c>
      <c r="E43" s="26">
        <f>+E23</f>
        <v>2015</v>
      </c>
      <c r="F43" s="26">
        <f>+F23</f>
        <v>2016</v>
      </c>
      <c r="G43" s="26">
        <f>+G23</f>
        <v>2017</v>
      </c>
      <c r="H43" s="27">
        <f>+H23</f>
        <v>2018</v>
      </c>
      <c r="I43" s="12">
        <f t="shared" ref="I43:O43" si="7">+H43+1</f>
        <v>2019</v>
      </c>
      <c r="J43" s="13">
        <f t="shared" si="7"/>
        <v>2020</v>
      </c>
      <c r="K43" s="13">
        <f t="shared" si="7"/>
        <v>2021</v>
      </c>
      <c r="L43" s="13">
        <f t="shared" si="7"/>
        <v>2022</v>
      </c>
      <c r="M43" s="13">
        <f t="shared" si="7"/>
        <v>2023</v>
      </c>
      <c r="N43" s="13">
        <f t="shared" si="7"/>
        <v>2024</v>
      </c>
      <c r="O43" s="14">
        <f t="shared" si="7"/>
        <v>2025</v>
      </c>
      <c r="P43" s="28"/>
    </row>
    <row r="44" spans="2:16" x14ac:dyDescent="0.25">
      <c r="B44" s="2" t="s">
        <v>44</v>
      </c>
      <c r="C44" s="1" t="s">
        <v>28</v>
      </c>
      <c r="D44" s="46">
        <f>+D24</f>
        <v>646.00490000000002</v>
      </c>
      <c r="E44" s="46">
        <f t="shared" ref="E44:O44" si="8">+E24</f>
        <v>1248.1833999999999</v>
      </c>
      <c r="F44" s="46">
        <f t="shared" si="8"/>
        <v>1677.7593999999997</v>
      </c>
      <c r="G44" s="46">
        <f t="shared" si="8"/>
        <v>1881.0661</v>
      </c>
      <c r="H44" s="46">
        <f t="shared" si="8"/>
        <v>2309.0619999999999</v>
      </c>
      <c r="I44" s="46">
        <f t="shared" si="8"/>
        <v>2436.0604099999996</v>
      </c>
      <c r="J44" s="46">
        <f t="shared" si="8"/>
        <v>2570.0437325499993</v>
      </c>
      <c r="K44" s="46">
        <f t="shared" si="8"/>
        <v>2711.3961378402491</v>
      </c>
      <c r="L44" s="46">
        <f t="shared" si="8"/>
        <v>2860.5229254214628</v>
      </c>
      <c r="M44" s="46">
        <f t="shared" si="8"/>
        <v>3017.8516863196432</v>
      </c>
      <c r="N44" s="46">
        <f t="shared" si="8"/>
        <v>3183.8335290672235</v>
      </c>
      <c r="O44" s="46">
        <f t="shared" si="8"/>
        <v>3358.9443731659208</v>
      </c>
      <c r="P44" s="28"/>
    </row>
    <row r="45" spans="2:16" ht="18" x14ac:dyDescent="0.35">
      <c r="B45" s="2" t="s">
        <v>45</v>
      </c>
      <c r="C45" s="1" t="s">
        <v>28</v>
      </c>
      <c r="D45" s="16">
        <f t="shared" ref="D45:O46" si="9">+D26</f>
        <v>646.00490000000002</v>
      </c>
      <c r="E45" s="16">
        <f t="shared" si="9"/>
        <v>1248.1833999999999</v>
      </c>
      <c r="F45" s="16">
        <f t="shared" si="9"/>
        <v>1677.7593999999997</v>
      </c>
      <c r="G45" s="16">
        <f t="shared" si="9"/>
        <v>1881.0661</v>
      </c>
      <c r="H45" s="16">
        <f t="shared" si="9"/>
        <v>2213.192</v>
      </c>
      <c r="I45" s="16">
        <f t="shared" si="9"/>
        <v>2232.7697299999995</v>
      </c>
      <c r="J45" s="16">
        <f t="shared" si="9"/>
        <v>2366.7530525499992</v>
      </c>
      <c r="K45" s="16">
        <f t="shared" si="9"/>
        <v>2508.1054578402491</v>
      </c>
      <c r="L45" s="16">
        <f t="shared" si="9"/>
        <v>2657.2322454214627</v>
      </c>
      <c r="M45" s="16">
        <f t="shared" si="9"/>
        <v>2814.5610063196432</v>
      </c>
      <c r="N45" s="16">
        <f t="shared" si="9"/>
        <v>2980.5428490672234</v>
      </c>
      <c r="O45" s="16">
        <f t="shared" si="9"/>
        <v>3155.6536931659207</v>
      </c>
    </row>
    <row r="46" spans="2:16" ht="18" x14ac:dyDescent="0.35">
      <c r="B46" s="2" t="s">
        <v>104</v>
      </c>
      <c r="C46" s="1" t="s">
        <v>109</v>
      </c>
      <c r="D46" s="16">
        <f>+D27</f>
        <v>207.08499999899999</v>
      </c>
      <c r="E46" s="16">
        <f t="shared" si="9"/>
        <v>380.24799999999999</v>
      </c>
      <c r="F46" s="16">
        <f t="shared" si="9"/>
        <v>518.60700099999997</v>
      </c>
      <c r="G46" s="16">
        <f t="shared" si="9"/>
        <v>584.76199999999994</v>
      </c>
      <c r="H46" s="16">
        <f t="shared" si="9"/>
        <v>697.83399999999995</v>
      </c>
      <c r="I46" s="16">
        <f t="shared" si="9"/>
        <v>696.75317828089715</v>
      </c>
      <c r="J46" s="16">
        <f t="shared" si="9"/>
        <v>738.56371725812835</v>
      </c>
      <c r="K46" s="16">
        <f t="shared" si="9"/>
        <v>782.67383587910729</v>
      </c>
      <c r="L46" s="16">
        <f t="shared" si="9"/>
        <v>829.21001102424009</v>
      </c>
      <c r="M46" s="16">
        <f t="shared" si="9"/>
        <v>878.30567580235515</v>
      </c>
      <c r="N46" s="16">
        <f t="shared" si="9"/>
        <v>930.10160214326663</v>
      </c>
      <c r="O46" s="16">
        <f t="shared" si="9"/>
        <v>984.74630443292813</v>
      </c>
    </row>
    <row r="47" spans="2:16" ht="18" x14ac:dyDescent="0.35">
      <c r="B47" s="2" t="s">
        <v>105</v>
      </c>
      <c r="C47" s="1" t="s">
        <v>111</v>
      </c>
      <c r="D47" s="31">
        <v>33710</v>
      </c>
      <c r="E47" s="31">
        <f>+D47</f>
        <v>33710</v>
      </c>
      <c r="F47" s="31">
        <f t="shared" ref="F47:O48" si="10">+E47</f>
        <v>33710</v>
      </c>
      <c r="G47" s="31">
        <f t="shared" si="10"/>
        <v>33710</v>
      </c>
      <c r="H47" s="31">
        <f t="shared" si="10"/>
        <v>33710</v>
      </c>
      <c r="I47" s="31">
        <f t="shared" si="10"/>
        <v>33710</v>
      </c>
      <c r="J47" s="31">
        <f t="shared" si="10"/>
        <v>33710</v>
      </c>
      <c r="K47" s="31">
        <f t="shared" si="10"/>
        <v>33710</v>
      </c>
      <c r="L47" s="31">
        <f t="shared" si="10"/>
        <v>33710</v>
      </c>
      <c r="M47" s="31">
        <f t="shared" si="10"/>
        <v>33710</v>
      </c>
      <c r="N47" s="31">
        <f t="shared" si="10"/>
        <v>33710</v>
      </c>
      <c r="O47" s="31">
        <f t="shared" si="10"/>
        <v>33710</v>
      </c>
    </row>
    <row r="48" spans="2:16" x14ac:dyDescent="0.25">
      <c r="B48" s="2" t="s">
        <v>107</v>
      </c>
      <c r="C48" s="35" t="s">
        <v>22</v>
      </c>
      <c r="D48" s="45">
        <f>+C41</f>
        <v>7.6597356000000005E-2</v>
      </c>
      <c r="E48" s="45">
        <f>+D48</f>
        <v>7.6597356000000005E-2</v>
      </c>
      <c r="F48" s="45">
        <f t="shared" si="10"/>
        <v>7.6597356000000005E-2</v>
      </c>
      <c r="G48" s="45">
        <f t="shared" si="10"/>
        <v>7.6597356000000005E-2</v>
      </c>
      <c r="H48" s="45">
        <f t="shared" si="10"/>
        <v>7.6597356000000005E-2</v>
      </c>
      <c r="I48" s="45">
        <f t="shared" si="10"/>
        <v>7.6597356000000005E-2</v>
      </c>
      <c r="J48" s="45">
        <f t="shared" si="10"/>
        <v>7.6597356000000005E-2</v>
      </c>
      <c r="K48" s="45">
        <f t="shared" si="10"/>
        <v>7.6597356000000005E-2</v>
      </c>
      <c r="L48" s="45">
        <f t="shared" si="10"/>
        <v>7.6597356000000005E-2</v>
      </c>
      <c r="M48" s="45">
        <f t="shared" si="10"/>
        <v>7.6597356000000005E-2</v>
      </c>
      <c r="N48" s="45">
        <f t="shared" si="10"/>
        <v>7.6597356000000005E-2</v>
      </c>
      <c r="O48" s="45">
        <f t="shared" si="10"/>
        <v>7.6597356000000005E-2</v>
      </c>
    </row>
    <row r="49" spans="2:15" x14ac:dyDescent="0.25">
      <c r="B49" s="2" t="s">
        <v>50</v>
      </c>
      <c r="C49" s="1" t="s">
        <v>51</v>
      </c>
      <c r="D49" s="31">
        <f>D46*D47*D48/1000</f>
        <v>534.71353047875243</v>
      </c>
      <c r="E49" s="31">
        <f t="shared" ref="E49:O49" si="11">E46*E47*E48/1000</f>
        <v>981.83717091274855</v>
      </c>
      <c r="F49" s="31">
        <f t="shared" si="11"/>
        <v>1339.0935144363282</v>
      </c>
      <c r="G49" s="31">
        <f t="shared" si="11"/>
        <v>1509.9121303393592</v>
      </c>
      <c r="H49" s="31">
        <f t="shared" si="11"/>
        <v>1801.8749877099337</v>
      </c>
      <c r="I49" s="31">
        <f t="shared" si="11"/>
        <v>1799.0842013311892</v>
      </c>
      <c r="J49" s="31">
        <f t="shared" si="11"/>
        <v>1907.0430631890868</v>
      </c>
      <c r="K49" s="31">
        <f t="shared" si="11"/>
        <v>2020.939662449169</v>
      </c>
      <c r="L49" s="31">
        <f t="shared" si="11"/>
        <v>2141.1005746685555</v>
      </c>
      <c r="M49" s="31">
        <f t="shared" si="11"/>
        <v>2267.8703370600088</v>
      </c>
      <c r="N49" s="31">
        <f t="shared" si="11"/>
        <v>2401.6124363829913</v>
      </c>
      <c r="O49" s="31">
        <f t="shared" si="11"/>
        <v>2542.7103511687383</v>
      </c>
    </row>
    <row r="50" spans="2:15" ht="18" x14ac:dyDescent="0.35">
      <c r="B50" s="2" t="s">
        <v>52</v>
      </c>
      <c r="C50" s="1" t="s">
        <v>49</v>
      </c>
      <c r="D50" s="29">
        <f>+D49/D44</f>
        <v>0.82772364494255757</v>
      </c>
      <c r="E50" s="29">
        <f t="shared" ref="E50:O50" si="12">+E49/E44</f>
        <v>0.78661290553355268</v>
      </c>
      <c r="F50" s="29">
        <f t="shared" si="12"/>
        <v>0.79814394986332871</v>
      </c>
      <c r="G50" s="29">
        <f t="shared" si="12"/>
        <v>0.80268956542216097</v>
      </c>
      <c r="H50" s="29">
        <f t="shared" si="12"/>
        <v>0.78034933133451323</v>
      </c>
      <c r="I50" s="29">
        <f t="shared" si="12"/>
        <v>0.73852199803665353</v>
      </c>
      <c r="J50" s="29">
        <f t="shared" si="12"/>
        <v>0.74202747565580029</v>
      </c>
      <c r="K50" s="29">
        <f t="shared" si="12"/>
        <v>0.74535020325688728</v>
      </c>
      <c r="L50" s="29">
        <f t="shared" si="12"/>
        <v>0.74849970809204081</v>
      </c>
      <c r="M50" s="29">
        <f t="shared" si="12"/>
        <v>0.75148502073199686</v>
      </c>
      <c r="N50" s="29">
        <f t="shared" si="12"/>
        <v>0.7543147009594432</v>
      </c>
      <c r="O50" s="29">
        <f t="shared" si="12"/>
        <v>0.75699686231247298</v>
      </c>
    </row>
    <row r="52" spans="2:15" x14ac:dyDescent="0.25">
      <c r="B52" s="2" t="s">
        <v>337</v>
      </c>
      <c r="C52" s="2"/>
    </row>
    <row r="53" spans="2:15" x14ac:dyDescent="0.25">
      <c r="B53" s="2" t="s">
        <v>39</v>
      </c>
      <c r="C53" s="1" t="s">
        <v>38</v>
      </c>
      <c r="D53" s="33">
        <f t="shared" ref="D53:H55" si="13">+D32</f>
        <v>0</v>
      </c>
      <c r="E53" s="33">
        <f t="shared" si="13"/>
        <v>1.42</v>
      </c>
      <c r="F53" s="33">
        <f t="shared" si="13"/>
        <v>2.2160000000000002</v>
      </c>
      <c r="G53" s="33">
        <f t="shared" si="13"/>
        <v>2.2160000000000002</v>
      </c>
      <c r="H53" s="33">
        <f t="shared" si="13"/>
        <v>2.2160000000000002</v>
      </c>
      <c r="I53" s="34">
        <f>+H53</f>
        <v>2.2160000000000002</v>
      </c>
      <c r="J53" s="34">
        <f>($H$53/$H$54)*J54</f>
        <v>2.3697558840131352</v>
      </c>
      <c r="K53" s="34">
        <f>+J53</f>
        <v>2.3697558840131352</v>
      </c>
      <c r="L53" s="34">
        <f>($H$53/$H$54)*L54</f>
        <v>2.6606036240208542</v>
      </c>
      <c r="M53" s="34">
        <f>+L53</f>
        <v>2.6606036240208542</v>
      </c>
      <c r="N53" s="34">
        <f>($H$53/$H$54)*N54</f>
        <v>2.9843244298429452</v>
      </c>
      <c r="O53" s="34">
        <f>+N53</f>
        <v>2.9843244298429452</v>
      </c>
    </row>
    <row r="54" spans="2:15" x14ac:dyDescent="0.25">
      <c r="B54" s="2" t="s">
        <v>40</v>
      </c>
      <c r="C54" s="1" t="s">
        <v>38</v>
      </c>
      <c r="D54" s="33">
        <f t="shared" si="13"/>
        <v>0</v>
      </c>
      <c r="E54" s="33">
        <f t="shared" si="13"/>
        <v>1.1000000000000001</v>
      </c>
      <c r="F54" s="33">
        <f t="shared" si="13"/>
        <v>1.2999999999999998</v>
      </c>
      <c r="G54" s="33">
        <f t="shared" si="13"/>
        <v>1.2999999999999998</v>
      </c>
      <c r="H54" s="33">
        <f t="shared" si="13"/>
        <v>1.2999999999999998</v>
      </c>
      <c r="I54" s="34">
        <f>I26/(I55*8760)</f>
        <v>1.3114997022400221</v>
      </c>
      <c r="J54" s="34">
        <f t="shared" ref="J54:O54" si="14">J45/(J55*8760)</f>
        <v>1.3901997514517486</v>
      </c>
      <c r="K54" s="34">
        <f>K45/(K55*8760)</f>
        <v>1.4732283033701203</v>
      </c>
      <c r="L54" s="34">
        <f t="shared" si="14"/>
        <v>1.5608234256440023</v>
      </c>
      <c r="M54" s="34">
        <f t="shared" si="14"/>
        <v>1.6532362796429481</v>
      </c>
      <c r="N54" s="34">
        <f t="shared" si="14"/>
        <v>1.7507318406118357</v>
      </c>
      <c r="O54" s="34">
        <f t="shared" si="14"/>
        <v>1.8535896574340121</v>
      </c>
    </row>
    <row r="55" spans="2:15" x14ac:dyDescent="0.25">
      <c r="B55" s="2" t="s">
        <v>54</v>
      </c>
      <c r="C55" s="1"/>
      <c r="D55" s="22">
        <f t="shared" si="13"/>
        <v>0</v>
      </c>
      <c r="E55" s="22">
        <f t="shared" si="13"/>
        <v>0.12953335408883354</v>
      </c>
      <c r="F55" s="22">
        <f t="shared" si="13"/>
        <v>0.14732695820161573</v>
      </c>
      <c r="G55" s="22">
        <f t="shared" si="13"/>
        <v>0.16517967158412367</v>
      </c>
      <c r="H55" s="22">
        <f t="shared" si="13"/>
        <v>0.19434422198805765</v>
      </c>
      <c r="I55" s="22">
        <f t="shared" ref="I55:O55" si="15">+H55</f>
        <v>0.19434422198805765</v>
      </c>
      <c r="J55" s="22">
        <f t="shared" si="15"/>
        <v>0.19434422198805765</v>
      </c>
      <c r="K55" s="22">
        <f t="shared" si="15"/>
        <v>0.19434422198805765</v>
      </c>
      <c r="L55" s="22">
        <f t="shared" si="15"/>
        <v>0.19434422198805765</v>
      </c>
      <c r="M55" s="22">
        <f t="shared" si="15"/>
        <v>0.19434422198805765</v>
      </c>
      <c r="N55" s="22">
        <f t="shared" si="15"/>
        <v>0.19434422198805765</v>
      </c>
      <c r="O55" s="22">
        <f t="shared" si="15"/>
        <v>0.19434422198805765</v>
      </c>
    </row>
    <row r="56" spans="2:15" x14ac:dyDescent="0.25">
      <c r="B56" s="2" t="s">
        <v>55</v>
      </c>
      <c r="C56" s="1" t="s">
        <v>38</v>
      </c>
      <c r="J56" s="33">
        <f t="shared" ref="J56:O56" si="16">+J53-I53</f>
        <v>0.153755884013135</v>
      </c>
      <c r="K56" s="33">
        <f t="shared" si="16"/>
        <v>0</v>
      </c>
      <c r="L56" s="33">
        <f t="shared" si="16"/>
        <v>0.29084774000771896</v>
      </c>
      <c r="M56" s="33">
        <f t="shared" si="16"/>
        <v>0</v>
      </c>
      <c r="N56" s="33">
        <f t="shared" si="16"/>
        <v>0.32372080582209106</v>
      </c>
      <c r="O56" s="33">
        <f t="shared" si="16"/>
        <v>0</v>
      </c>
    </row>
    <row r="58" spans="2:15" x14ac:dyDescent="0.25">
      <c r="B58" s="2" t="s">
        <v>56</v>
      </c>
    </row>
    <row r="59" spans="2:15" ht="18" x14ac:dyDescent="0.35">
      <c r="B59" s="2" t="s">
        <v>45</v>
      </c>
      <c r="C59" s="1" t="s">
        <v>28</v>
      </c>
      <c r="D59" t="s">
        <v>108</v>
      </c>
    </row>
    <row r="60" spans="2:15" ht="18" x14ac:dyDescent="0.35">
      <c r="B60" s="2" t="s">
        <v>104</v>
      </c>
      <c r="C60" s="1" t="s">
        <v>109</v>
      </c>
      <c r="D60" t="s">
        <v>110</v>
      </c>
    </row>
    <row r="61" spans="2:15" ht="18" x14ac:dyDescent="0.35">
      <c r="B61" s="2" t="s">
        <v>105</v>
      </c>
      <c r="C61" s="1" t="s">
        <v>111</v>
      </c>
      <c r="D61" t="s">
        <v>112</v>
      </c>
    </row>
    <row r="62" spans="2:15" x14ac:dyDescent="0.25">
      <c r="B62" s="2" t="s">
        <v>107</v>
      </c>
      <c r="C62" s="35" t="s">
        <v>22</v>
      </c>
      <c r="D62" t="s">
        <v>60</v>
      </c>
    </row>
    <row r="63" spans="2:15" x14ac:dyDescent="0.25">
      <c r="B63" s="2" t="s">
        <v>50</v>
      </c>
      <c r="C63" s="1" t="s">
        <v>51</v>
      </c>
      <c r="D63" t="s">
        <v>61</v>
      </c>
    </row>
    <row r="64" spans="2:15" x14ac:dyDescent="0.25">
      <c r="B64" s="2" t="s">
        <v>44</v>
      </c>
      <c r="C64" s="1" t="s">
        <v>28</v>
      </c>
      <c r="D64" s="36" t="s">
        <v>62</v>
      </c>
    </row>
    <row r="65" spans="2:4" ht="18" x14ac:dyDescent="0.35">
      <c r="B65" s="2" t="s">
        <v>52</v>
      </c>
      <c r="C65" s="1" t="s">
        <v>49</v>
      </c>
      <c r="D65" t="s">
        <v>338</v>
      </c>
    </row>
  </sheetData>
  <mergeCells count="3">
    <mergeCell ref="B2:D2"/>
    <mergeCell ref="F2:K2"/>
    <mergeCell ref="F18:H18"/>
  </mergeCells>
  <pageMargins left="0.7" right="0.7" top="0.75" bottom="0.75" header="0.3" footer="0.3"/>
  <pageSetup orientation="portrait" horizontalDpi="360" verticalDpi="36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1977A-5133-4EE3-BA90-9A22906E9BDA}">
  <sheetPr>
    <tabColor rgb="FF92D050"/>
  </sheetPr>
  <dimension ref="B1:J29"/>
  <sheetViews>
    <sheetView zoomScaleNormal="100" workbookViewId="0">
      <selection activeCell="H5" sqref="H5"/>
    </sheetView>
  </sheetViews>
  <sheetFormatPr baseColWidth="10" defaultRowHeight="15" x14ac:dyDescent="0.25"/>
  <cols>
    <col min="2" max="2" width="19.28515625" customWidth="1"/>
    <col min="3" max="3" width="20.140625" customWidth="1"/>
    <col min="4" max="4" width="14" customWidth="1"/>
    <col min="5" max="5" width="13.7109375" customWidth="1"/>
    <col min="10" max="10" width="17" customWidth="1"/>
  </cols>
  <sheetData>
    <row r="1" spans="2:8" x14ac:dyDescent="0.25">
      <c r="G1" s="22"/>
      <c r="H1" s="16"/>
    </row>
    <row r="2" spans="2:8" x14ac:dyDescent="0.25">
      <c r="G2" s="22"/>
      <c r="H2" s="16"/>
    </row>
    <row r="3" spans="2:8" ht="15.75" x14ac:dyDescent="0.25">
      <c r="B3" s="285" t="s">
        <v>169</v>
      </c>
      <c r="C3" s="285"/>
      <c r="D3" s="285"/>
      <c r="E3" s="285"/>
      <c r="G3" s="33"/>
      <c r="H3" s="16"/>
    </row>
    <row r="4" spans="2:8" ht="15.75" customHeight="1" x14ac:dyDescent="0.25">
      <c r="B4" s="286" t="s">
        <v>170</v>
      </c>
      <c r="C4" s="286"/>
      <c r="D4" s="286"/>
      <c r="E4" s="286"/>
      <c r="G4" s="33"/>
      <c r="H4" s="16"/>
    </row>
    <row r="5" spans="2:8" ht="27" x14ac:dyDescent="0.25">
      <c r="B5" s="189" t="s">
        <v>171</v>
      </c>
      <c r="C5" s="189" t="s">
        <v>172</v>
      </c>
      <c r="D5" s="190" t="s">
        <v>173</v>
      </c>
      <c r="E5" s="190" t="s">
        <v>174</v>
      </c>
      <c r="F5" t="s">
        <v>9</v>
      </c>
      <c r="G5" s="33"/>
      <c r="H5" s="16"/>
    </row>
    <row r="6" spans="2:8" ht="15.75" x14ac:dyDescent="0.3">
      <c r="B6" s="80" t="s">
        <v>175</v>
      </c>
      <c r="C6" s="81" t="s">
        <v>176</v>
      </c>
      <c r="D6" s="82">
        <v>12360</v>
      </c>
      <c r="E6" s="82">
        <v>17092</v>
      </c>
      <c r="F6" t="s">
        <v>72</v>
      </c>
      <c r="G6" s="33"/>
      <c r="H6" s="16"/>
    </row>
    <row r="7" spans="2:8" ht="15.75" x14ac:dyDescent="0.3">
      <c r="B7" s="83"/>
      <c r="C7" s="81" t="s">
        <v>177</v>
      </c>
      <c r="D7" s="82">
        <v>673</v>
      </c>
      <c r="E7" s="82">
        <v>976</v>
      </c>
      <c r="F7" t="s">
        <v>72</v>
      </c>
      <c r="G7" s="22"/>
      <c r="H7" s="16"/>
    </row>
    <row r="8" spans="2:8" ht="15.75" x14ac:dyDescent="0.3">
      <c r="B8" s="83"/>
      <c r="C8" s="81" t="s">
        <v>178</v>
      </c>
      <c r="D8" s="82">
        <v>5140</v>
      </c>
      <c r="E8" s="82">
        <v>9030</v>
      </c>
      <c r="F8" t="s">
        <v>72</v>
      </c>
      <c r="G8" s="33"/>
      <c r="H8" s="16"/>
    </row>
    <row r="9" spans="2:8" ht="15.75" x14ac:dyDescent="0.3">
      <c r="B9" s="83"/>
      <c r="C9" s="81" t="s">
        <v>179</v>
      </c>
      <c r="D9" s="82">
        <v>47</v>
      </c>
      <c r="E9" s="82">
        <v>148</v>
      </c>
      <c r="F9" t="s">
        <v>72</v>
      </c>
      <c r="G9" s="33"/>
      <c r="H9" s="16"/>
    </row>
    <row r="10" spans="2:8" ht="15.75" x14ac:dyDescent="0.3">
      <c r="B10" s="83"/>
      <c r="C10" s="81" t="s">
        <v>180</v>
      </c>
      <c r="D10" s="82">
        <v>48</v>
      </c>
      <c r="E10" s="82">
        <v>148</v>
      </c>
      <c r="F10" t="s">
        <v>72</v>
      </c>
      <c r="G10" s="33"/>
      <c r="H10" s="84"/>
    </row>
    <row r="11" spans="2:8" ht="15.75" x14ac:dyDescent="0.3">
      <c r="B11" s="85"/>
      <c r="C11" s="81" t="s">
        <v>181</v>
      </c>
      <c r="D11" s="82">
        <v>8.91</v>
      </c>
      <c r="E11" s="82">
        <v>38</v>
      </c>
      <c r="F11" t="s">
        <v>72</v>
      </c>
      <c r="G11" s="33"/>
      <c r="H11" s="84"/>
    </row>
    <row r="12" spans="2:8" ht="15.75" x14ac:dyDescent="0.3">
      <c r="B12" s="80" t="s">
        <v>182</v>
      </c>
      <c r="C12" s="81" t="s">
        <v>183</v>
      </c>
      <c r="D12" s="82">
        <v>210</v>
      </c>
      <c r="E12" s="82">
        <v>953</v>
      </c>
      <c r="F12" t="s">
        <v>72</v>
      </c>
      <c r="G12" s="33"/>
      <c r="H12" s="84"/>
    </row>
    <row r="13" spans="2:8" ht="15.75" x14ac:dyDescent="0.3">
      <c r="B13" s="83"/>
      <c r="C13" s="81" t="s">
        <v>184</v>
      </c>
      <c r="D13" s="82">
        <v>202</v>
      </c>
      <c r="E13" s="82">
        <v>702</v>
      </c>
      <c r="F13" t="s">
        <v>72</v>
      </c>
      <c r="G13" s="33"/>
      <c r="H13" s="84"/>
    </row>
    <row r="14" spans="2:8" ht="15.75" x14ac:dyDescent="0.3">
      <c r="B14" s="83"/>
      <c r="C14" s="81" t="s">
        <v>185</v>
      </c>
      <c r="D14" s="82">
        <v>159</v>
      </c>
      <c r="E14" s="82">
        <v>505</v>
      </c>
      <c r="F14" t="s">
        <v>72</v>
      </c>
      <c r="G14" s="33"/>
      <c r="H14" s="84"/>
    </row>
    <row r="15" spans="2:8" ht="15.75" x14ac:dyDescent="0.3">
      <c r="B15" s="83"/>
      <c r="C15" s="86" t="s">
        <v>186</v>
      </c>
      <c r="D15" s="87">
        <v>77.3</v>
      </c>
      <c r="E15" s="87">
        <v>218</v>
      </c>
      <c r="F15" t="s">
        <v>72</v>
      </c>
      <c r="G15" s="33"/>
      <c r="H15" s="84"/>
    </row>
    <row r="16" spans="2:8" ht="15.75" x14ac:dyDescent="0.3">
      <c r="B16" s="85"/>
      <c r="C16" s="86" t="s">
        <v>187</v>
      </c>
      <c r="D16" s="87">
        <v>74</v>
      </c>
      <c r="E16" s="87">
        <v>159</v>
      </c>
      <c r="F16" t="s">
        <v>72</v>
      </c>
      <c r="G16" s="33"/>
      <c r="H16" s="16"/>
    </row>
    <row r="17" spans="2:10" ht="15.75" x14ac:dyDescent="0.3">
      <c r="B17" s="80" t="s">
        <v>188</v>
      </c>
      <c r="C17" s="81" t="s">
        <v>189</v>
      </c>
      <c r="D17" s="82">
        <v>31.62</v>
      </c>
      <c r="E17" s="82">
        <v>133</v>
      </c>
      <c r="F17" t="s">
        <v>190</v>
      </c>
      <c r="G17" s="88"/>
      <c r="H17" s="16"/>
    </row>
    <row r="18" spans="2:10" ht="15.75" x14ac:dyDescent="0.3">
      <c r="B18" s="83"/>
      <c r="C18" s="81" t="s">
        <v>191</v>
      </c>
      <c r="D18" s="82">
        <v>1107</v>
      </c>
      <c r="E18" s="82">
        <v>3253</v>
      </c>
      <c r="F18" t="s">
        <v>192</v>
      </c>
      <c r="G18" s="33"/>
      <c r="H18" s="22"/>
    </row>
    <row r="19" spans="2:10" ht="15.75" x14ac:dyDescent="0.3">
      <c r="B19" s="83"/>
      <c r="C19" s="81" t="s">
        <v>193</v>
      </c>
      <c r="D19" s="82">
        <v>4380.2179999999998</v>
      </c>
      <c r="E19" s="82">
        <v>8470</v>
      </c>
      <c r="F19" s="22" t="s">
        <v>192</v>
      </c>
    </row>
    <row r="20" spans="2:10" ht="15.75" x14ac:dyDescent="0.3">
      <c r="B20" s="83"/>
      <c r="C20" s="81" t="s">
        <v>194</v>
      </c>
      <c r="D20" s="82">
        <v>5050.6779999999999</v>
      </c>
      <c r="E20" s="82">
        <v>12184</v>
      </c>
      <c r="F20" s="22" t="s">
        <v>72</v>
      </c>
      <c r="G20" s="22"/>
      <c r="I20" s="22"/>
    </row>
    <row r="21" spans="2:10" ht="15.75" x14ac:dyDescent="0.3">
      <c r="B21" s="83"/>
      <c r="C21" s="81" t="s">
        <v>195</v>
      </c>
      <c r="D21" s="82">
        <v>6377.9699999999993</v>
      </c>
      <c r="E21" s="82">
        <v>14957</v>
      </c>
      <c r="F21" t="s">
        <v>192</v>
      </c>
      <c r="J21" s="22"/>
    </row>
    <row r="22" spans="2:10" ht="15.75" x14ac:dyDescent="0.3">
      <c r="B22" s="83"/>
      <c r="C22" s="81" t="s">
        <v>196</v>
      </c>
      <c r="D22" s="82">
        <v>6340.8040000000001</v>
      </c>
      <c r="E22" s="82">
        <v>23104</v>
      </c>
      <c r="F22" t="s">
        <v>192</v>
      </c>
    </row>
    <row r="23" spans="2:10" ht="15.75" x14ac:dyDescent="0.3">
      <c r="B23" s="83"/>
      <c r="C23" s="86" t="s">
        <v>197</v>
      </c>
      <c r="D23" s="87">
        <v>11739.855209350586</v>
      </c>
      <c r="E23" s="87">
        <v>28263</v>
      </c>
      <c r="F23" t="s">
        <v>198</v>
      </c>
    </row>
    <row r="24" spans="2:10" ht="15.75" x14ac:dyDescent="0.3">
      <c r="B24" s="85"/>
      <c r="C24" s="81" t="s">
        <v>199</v>
      </c>
      <c r="D24" s="82">
        <v>10252.709999999999</v>
      </c>
      <c r="E24" s="82">
        <v>10771</v>
      </c>
      <c r="F24" t="s">
        <v>192</v>
      </c>
    </row>
    <row r="25" spans="2:10" ht="15.75" x14ac:dyDescent="0.3">
      <c r="B25" s="81" t="s">
        <v>200</v>
      </c>
      <c r="C25" s="81" t="s">
        <v>201</v>
      </c>
      <c r="D25" s="82">
        <v>9824</v>
      </c>
      <c r="E25" s="87">
        <v>21407</v>
      </c>
      <c r="F25" t="s">
        <v>72</v>
      </c>
    </row>
    <row r="26" spans="2:10" ht="15.75" x14ac:dyDescent="0.3">
      <c r="B26" s="80" t="s">
        <v>202</v>
      </c>
      <c r="C26" s="81" t="s">
        <v>203</v>
      </c>
      <c r="D26" s="82">
        <v>6100</v>
      </c>
      <c r="E26" s="82">
        <v>12941</v>
      </c>
      <c r="F26" t="s">
        <v>192</v>
      </c>
    </row>
    <row r="27" spans="2:10" ht="15.75" x14ac:dyDescent="0.3">
      <c r="B27" s="85"/>
      <c r="C27" s="81" t="s">
        <v>204</v>
      </c>
      <c r="D27" s="87">
        <v>1700</v>
      </c>
      <c r="E27" s="87">
        <v>5436</v>
      </c>
      <c r="F27" t="s">
        <v>192</v>
      </c>
    </row>
    <row r="28" spans="2:10" ht="15.75" x14ac:dyDescent="0.3">
      <c r="B28" s="81" t="s">
        <v>205</v>
      </c>
      <c r="C28" s="81" t="s">
        <v>206</v>
      </c>
      <c r="D28" s="82">
        <v>1676.7</v>
      </c>
      <c r="E28" s="82">
        <v>2875</v>
      </c>
      <c r="F28" t="s">
        <v>192</v>
      </c>
    </row>
    <row r="29" spans="2:10" ht="15.75" x14ac:dyDescent="0.3">
      <c r="B29" s="89" t="s">
        <v>207</v>
      </c>
      <c r="C29" s="90"/>
      <c r="D29" s="91"/>
      <c r="E29" s="82">
        <f>SUM(E6:E25)+SUM(E26:E28)</f>
        <v>173763</v>
      </c>
    </row>
  </sheetData>
  <mergeCells count="2">
    <mergeCell ref="B3:E3"/>
    <mergeCell ref="B4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64C9D-A401-49D8-9EC5-69B2C517A26F}">
  <sheetPr>
    <tabColor rgb="FF92D050"/>
    <pageSetUpPr fitToPage="1"/>
  </sheetPr>
  <dimension ref="A3:Y131"/>
  <sheetViews>
    <sheetView showGridLines="0" zoomScale="110" zoomScaleNormal="110" zoomScaleSheetLayoutView="100" workbookViewId="0">
      <selection activeCell="W15" sqref="W15"/>
    </sheetView>
  </sheetViews>
  <sheetFormatPr baseColWidth="10" defaultRowHeight="11.25" x14ac:dyDescent="0.2"/>
  <cols>
    <col min="1" max="1" width="4.5703125" style="92" customWidth="1"/>
    <col min="2" max="2" width="3.5703125" style="92" customWidth="1"/>
    <col min="3" max="3" width="19.85546875" style="92" customWidth="1"/>
    <col min="4" max="4" width="16.42578125" style="92" customWidth="1"/>
    <col min="5" max="6" width="7.85546875" style="92" customWidth="1"/>
    <col min="7" max="7" width="14.140625" style="170" customWidth="1"/>
    <col min="8" max="8" width="6.7109375" style="92" customWidth="1"/>
    <col min="9" max="9" width="3.28515625" style="92" customWidth="1"/>
    <col min="10" max="11" width="6.7109375" style="92" customWidth="1"/>
    <col min="12" max="12" width="12" style="92" customWidth="1"/>
    <col min="13" max="13" width="6.7109375" style="92" customWidth="1"/>
    <col min="14" max="14" width="5.140625" style="92" customWidth="1"/>
    <col min="15" max="15" width="5.42578125" style="92" customWidth="1"/>
    <col min="16" max="17" width="9.28515625" style="92" customWidth="1"/>
    <col min="18" max="18" width="12.85546875" style="92" customWidth="1"/>
    <col min="19" max="19" width="10" style="92" customWidth="1"/>
    <col min="20" max="21" width="6.7109375" style="93" customWidth="1"/>
    <col min="22" max="25" width="11.42578125" style="93"/>
    <col min="26" max="16384" width="11.42578125" style="92"/>
  </cols>
  <sheetData>
    <row r="3" spans="2:25" ht="17.25" customHeight="1" x14ac:dyDescent="0.2">
      <c r="B3" s="289" t="s">
        <v>208</v>
      </c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94"/>
      <c r="U3" s="94"/>
    </row>
    <row r="4" spans="2:25" ht="13.5" customHeight="1" x14ac:dyDescent="0.2"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95"/>
      <c r="U4" s="95"/>
    </row>
    <row r="5" spans="2:25" ht="13.5" customHeight="1" x14ac:dyDescent="0.2"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7"/>
      <c r="O5" s="97"/>
      <c r="P5" s="96"/>
      <c r="Q5" s="96"/>
      <c r="R5" s="96"/>
      <c r="S5" s="96"/>
      <c r="T5" s="95"/>
      <c r="U5" s="95"/>
    </row>
    <row r="6" spans="2:25" s="104" customFormat="1" ht="12.75" x14ac:dyDescent="0.25">
      <c r="B6" s="98"/>
      <c r="C6" s="99"/>
      <c r="D6" s="100"/>
      <c r="E6" s="291" t="s">
        <v>39</v>
      </c>
      <c r="F6" s="291"/>
      <c r="G6" s="291"/>
      <c r="H6" s="291"/>
      <c r="I6" s="291"/>
      <c r="J6" s="291"/>
      <c r="K6" s="291"/>
      <c r="L6" s="291"/>
      <c r="M6" s="291"/>
      <c r="N6" s="101"/>
      <c r="O6" s="288" t="s">
        <v>209</v>
      </c>
      <c r="P6" s="288"/>
      <c r="Q6" s="288"/>
      <c r="R6" s="288"/>
      <c r="S6" s="288"/>
      <c r="T6" s="92"/>
      <c r="U6" s="102"/>
      <c r="V6" s="103"/>
      <c r="W6" s="103"/>
      <c r="X6" s="103"/>
      <c r="Y6" s="103"/>
    </row>
    <row r="7" spans="2:25" s="104" customFormat="1" ht="12.75" x14ac:dyDescent="0.25">
      <c r="B7" s="105"/>
      <c r="C7" s="106" t="s">
        <v>8</v>
      </c>
      <c r="D7" s="107" t="s">
        <v>210</v>
      </c>
      <c r="E7" s="288" t="s">
        <v>211</v>
      </c>
      <c r="F7" s="288"/>
      <c r="G7" s="288"/>
      <c r="H7" s="288"/>
      <c r="I7" s="101"/>
      <c r="J7" s="288" t="s">
        <v>212</v>
      </c>
      <c r="K7" s="288"/>
      <c r="L7" s="288"/>
      <c r="M7" s="288"/>
      <c r="N7" s="106"/>
      <c r="O7" s="108" t="s">
        <v>213</v>
      </c>
      <c r="P7" s="288" t="s">
        <v>212</v>
      </c>
      <c r="Q7" s="288"/>
      <c r="R7" s="288"/>
      <c r="S7" s="288"/>
      <c r="T7" s="109"/>
      <c r="U7" s="103"/>
    </row>
    <row r="8" spans="2:25" s="104" customFormat="1" ht="12.75" x14ac:dyDescent="0.25">
      <c r="B8" s="110"/>
      <c r="C8" s="111"/>
      <c r="D8" s="112"/>
      <c r="E8" s="113" t="s">
        <v>214</v>
      </c>
      <c r="F8" s="113" t="s">
        <v>215</v>
      </c>
      <c r="G8" s="113" t="s">
        <v>216</v>
      </c>
      <c r="H8" s="113" t="s">
        <v>217</v>
      </c>
      <c r="I8" s="101"/>
      <c r="J8" s="113" t="s">
        <v>214</v>
      </c>
      <c r="K8" s="113" t="s">
        <v>215</v>
      </c>
      <c r="L8" s="113" t="s">
        <v>216</v>
      </c>
      <c r="M8" s="113" t="s">
        <v>217</v>
      </c>
      <c r="N8" s="113"/>
      <c r="O8" s="108"/>
      <c r="P8" s="113" t="s">
        <v>214</v>
      </c>
      <c r="Q8" s="113" t="s">
        <v>215</v>
      </c>
      <c r="R8" s="113" t="s">
        <v>216</v>
      </c>
      <c r="S8" s="113" t="s">
        <v>217</v>
      </c>
      <c r="T8" s="114"/>
      <c r="U8" s="103"/>
    </row>
    <row r="9" spans="2:25" ht="24" customHeight="1" x14ac:dyDescent="0.2">
      <c r="B9" s="115"/>
      <c r="C9" s="105" t="s">
        <v>218</v>
      </c>
      <c r="D9" s="116"/>
      <c r="E9" s="117"/>
      <c r="F9" s="118"/>
      <c r="G9" s="117"/>
      <c r="H9" s="119"/>
      <c r="I9" s="119"/>
      <c r="J9" s="117"/>
      <c r="K9" s="117"/>
      <c r="L9" s="117"/>
      <c r="M9" s="119"/>
      <c r="N9" s="119"/>
      <c r="O9" s="119"/>
      <c r="P9" s="117"/>
      <c r="Q9" s="117"/>
      <c r="R9" s="117"/>
      <c r="S9" s="119"/>
      <c r="T9" s="191"/>
      <c r="V9" s="92"/>
      <c r="W9" s="92"/>
      <c r="X9" s="92"/>
      <c r="Y9" s="92"/>
    </row>
    <row r="10" spans="2:25" ht="11.25" customHeight="1" x14ac:dyDescent="0.2">
      <c r="B10" s="120"/>
      <c r="C10" s="121" t="s">
        <v>175</v>
      </c>
      <c r="D10" s="122" t="s">
        <v>176</v>
      </c>
      <c r="E10" s="118"/>
      <c r="F10" s="118">
        <v>28.199999999999996</v>
      </c>
      <c r="G10" s="118"/>
      <c r="H10" s="123">
        <f t="shared" ref="H10:H15" si="0">SUM(E10:G10)</f>
        <v>28.199999999999996</v>
      </c>
      <c r="I10" s="123"/>
      <c r="J10" s="118"/>
      <c r="K10" s="118">
        <v>22.560000000000002</v>
      </c>
      <c r="L10" s="118"/>
      <c r="M10" s="123">
        <f t="shared" ref="M10:M15" si="1">SUM(J10:L10)</f>
        <v>22.560000000000002</v>
      </c>
      <c r="N10" s="123"/>
      <c r="O10" s="123" t="s">
        <v>219</v>
      </c>
      <c r="P10" s="118"/>
      <c r="Q10" s="118">
        <v>19.500000000000004</v>
      </c>
      <c r="R10" s="118"/>
      <c r="S10" s="123">
        <f t="shared" ref="S10:S21" si="2">SUM(P10:R10)</f>
        <v>19.500000000000004</v>
      </c>
      <c r="T10" s="124">
        <f>S10</f>
        <v>19.500000000000004</v>
      </c>
      <c r="U10" s="125"/>
      <c r="V10" s="92"/>
      <c r="W10" s="92"/>
      <c r="X10" s="92"/>
      <c r="Y10" s="92"/>
    </row>
    <row r="11" spans="2:25" s="128" customFormat="1" x14ac:dyDescent="0.15">
      <c r="B11" s="126"/>
      <c r="C11" s="121"/>
      <c r="D11" s="122" t="s">
        <v>177</v>
      </c>
      <c r="E11" s="118"/>
      <c r="F11" s="118">
        <v>2.7669999999999999</v>
      </c>
      <c r="G11" s="118"/>
      <c r="H11" s="123">
        <f t="shared" si="0"/>
        <v>2.7669999999999999</v>
      </c>
      <c r="I11" s="123"/>
      <c r="J11" s="118"/>
      <c r="K11" s="118">
        <v>2.2160000000000002</v>
      </c>
      <c r="L11" s="118"/>
      <c r="M11" s="123">
        <f t="shared" si="1"/>
        <v>2.2160000000000002</v>
      </c>
      <c r="N11" s="123"/>
      <c r="O11" s="123" t="s">
        <v>219</v>
      </c>
      <c r="P11" s="118"/>
      <c r="Q11" s="118">
        <v>1.2999999999999998</v>
      </c>
      <c r="R11" s="118"/>
      <c r="S11" s="123">
        <f>SUM(P11:R11)</f>
        <v>1.2999999999999998</v>
      </c>
      <c r="T11" s="124">
        <f t="shared" ref="T11:T15" si="3">S11</f>
        <v>1.2999999999999998</v>
      </c>
      <c r="U11" s="127"/>
    </row>
    <row r="12" spans="2:25" s="128" customFormat="1" x14ac:dyDescent="0.15">
      <c r="B12" s="126"/>
      <c r="C12" s="121"/>
      <c r="D12" s="122" t="s">
        <v>178</v>
      </c>
      <c r="E12" s="118"/>
      <c r="F12" s="118">
        <v>22.349999999999994</v>
      </c>
      <c r="G12" s="118"/>
      <c r="H12" s="123">
        <f t="shared" si="0"/>
        <v>22.349999999999994</v>
      </c>
      <c r="I12" s="123"/>
      <c r="J12" s="118"/>
      <c r="K12" s="118">
        <v>17.254999999999995</v>
      </c>
      <c r="L12" s="118"/>
      <c r="M12" s="123">
        <f t="shared" si="1"/>
        <v>17.254999999999995</v>
      </c>
      <c r="N12" s="123"/>
      <c r="O12" s="123" t="s">
        <v>220</v>
      </c>
      <c r="P12" s="118"/>
      <c r="Q12" s="118">
        <v>15.446000000000002</v>
      </c>
      <c r="R12" s="118"/>
      <c r="S12" s="123">
        <f>SUM(P12:R12)</f>
        <v>15.446000000000002</v>
      </c>
      <c r="T12" s="124">
        <f t="shared" si="3"/>
        <v>15.446000000000002</v>
      </c>
      <c r="U12" s="127"/>
    </row>
    <row r="13" spans="2:25" x14ac:dyDescent="0.2">
      <c r="B13" s="120"/>
      <c r="C13" s="121"/>
      <c r="D13" s="122" t="s">
        <v>179</v>
      </c>
      <c r="E13" s="118"/>
      <c r="F13" s="118">
        <v>0.80899999999999994</v>
      </c>
      <c r="G13" s="129"/>
      <c r="H13" s="123">
        <f t="shared" si="0"/>
        <v>0.80899999999999994</v>
      </c>
      <c r="I13" s="123"/>
      <c r="J13" s="118"/>
      <c r="K13" s="118">
        <v>0.64700000000000002</v>
      </c>
      <c r="L13" s="118"/>
      <c r="M13" s="123">
        <f t="shared" si="1"/>
        <v>0.64700000000000002</v>
      </c>
      <c r="N13" s="123"/>
      <c r="O13" s="123" t="s">
        <v>220</v>
      </c>
      <c r="P13" s="118"/>
      <c r="Q13" s="118">
        <v>0.51760000000000006</v>
      </c>
      <c r="R13" s="118"/>
      <c r="S13" s="123">
        <f>SUM(P13:R13)</f>
        <v>0.51760000000000006</v>
      </c>
      <c r="T13" s="124">
        <f t="shared" si="3"/>
        <v>0.51760000000000006</v>
      </c>
      <c r="U13" s="125"/>
      <c r="V13" s="92"/>
      <c r="W13" s="92"/>
      <c r="X13" s="92"/>
      <c r="Y13" s="92"/>
    </row>
    <row r="14" spans="2:25" x14ac:dyDescent="0.2">
      <c r="B14" s="120"/>
      <c r="C14" s="121"/>
      <c r="D14" s="122" t="s">
        <v>180</v>
      </c>
      <c r="E14" s="118"/>
      <c r="F14" s="118">
        <v>1.2080000000000002</v>
      </c>
      <c r="G14" s="118"/>
      <c r="H14" s="123">
        <f t="shared" si="0"/>
        <v>1.2080000000000002</v>
      </c>
      <c r="I14" s="123"/>
      <c r="J14" s="118"/>
      <c r="K14" s="118">
        <v>0.96640000000000004</v>
      </c>
      <c r="L14" s="118"/>
      <c r="M14" s="123">
        <f t="shared" si="1"/>
        <v>0.96640000000000004</v>
      </c>
      <c r="N14" s="123"/>
      <c r="O14" s="123" t="s">
        <v>220</v>
      </c>
      <c r="P14" s="118"/>
      <c r="Q14" s="118">
        <v>0.77312000000000014</v>
      </c>
      <c r="R14" s="118"/>
      <c r="S14" s="123">
        <f t="shared" si="2"/>
        <v>0.77312000000000014</v>
      </c>
      <c r="T14" s="124">
        <f t="shared" si="3"/>
        <v>0.77312000000000014</v>
      </c>
      <c r="U14" s="125"/>
      <c r="V14" s="92"/>
      <c r="W14" s="92"/>
      <c r="X14" s="92"/>
      <c r="Y14" s="92"/>
    </row>
    <row r="15" spans="2:25" x14ac:dyDescent="0.2">
      <c r="B15" s="120"/>
      <c r="C15" s="121"/>
      <c r="D15" s="122" t="s">
        <v>221</v>
      </c>
      <c r="E15" s="118"/>
      <c r="F15" s="118">
        <v>0.23499999999999999</v>
      </c>
      <c r="G15" s="118"/>
      <c r="H15" s="123">
        <f t="shared" si="0"/>
        <v>0.23499999999999999</v>
      </c>
      <c r="I15" s="123"/>
      <c r="J15" s="118"/>
      <c r="K15" s="118">
        <v>0.188</v>
      </c>
      <c r="L15" s="118"/>
      <c r="M15" s="123">
        <f t="shared" si="1"/>
        <v>0.188</v>
      </c>
      <c r="N15" s="123"/>
      <c r="O15" s="123" t="s">
        <v>222</v>
      </c>
      <c r="P15" s="118"/>
      <c r="Q15" s="118">
        <v>0.14100000000000001</v>
      </c>
      <c r="R15" s="118"/>
      <c r="S15" s="123">
        <f t="shared" si="2"/>
        <v>0.14100000000000001</v>
      </c>
      <c r="T15" s="124">
        <f t="shared" si="3"/>
        <v>0.14100000000000001</v>
      </c>
      <c r="U15" s="125"/>
      <c r="V15" s="92"/>
      <c r="W15" s="92"/>
      <c r="X15" s="92"/>
      <c r="Y15" s="92"/>
    </row>
    <row r="16" spans="2:25" ht="19.5" customHeight="1" x14ac:dyDescent="0.2">
      <c r="B16" s="120"/>
      <c r="C16" s="131" t="s">
        <v>223</v>
      </c>
      <c r="D16" s="132"/>
      <c r="E16" s="133"/>
      <c r="F16" s="133">
        <f>SUM(F10:F15)</f>
        <v>55.568999999999988</v>
      </c>
      <c r="G16" s="133"/>
      <c r="H16" s="134">
        <f>SUM(H10:H15)</f>
        <v>55.568999999999988</v>
      </c>
      <c r="I16" s="135"/>
      <c r="J16" s="133"/>
      <c r="K16" s="133">
        <f>SUM(K10:K15)</f>
        <v>43.8324</v>
      </c>
      <c r="L16" s="133"/>
      <c r="M16" s="134">
        <f>SUM(M10:M15)</f>
        <v>43.8324</v>
      </c>
      <c r="N16" s="135"/>
      <c r="O16" s="134"/>
      <c r="P16" s="133"/>
      <c r="Q16" s="133">
        <f>SUM(Q10:Q15)</f>
        <v>37.677720000000008</v>
      </c>
      <c r="R16" s="133"/>
      <c r="S16" s="134">
        <f>SUM(P16:R16)</f>
        <v>37.677720000000008</v>
      </c>
      <c r="T16" s="124">
        <f>S23</f>
        <v>7.3220000000000001</v>
      </c>
      <c r="U16" s="125"/>
      <c r="V16" s="92"/>
      <c r="W16" s="92"/>
      <c r="X16" s="92"/>
      <c r="Y16" s="92"/>
    </row>
    <row r="17" spans="1:25" ht="12" customHeight="1" x14ac:dyDescent="0.2">
      <c r="B17" s="120"/>
      <c r="C17" s="126" t="s">
        <v>182</v>
      </c>
      <c r="D17" s="136" t="s">
        <v>183</v>
      </c>
      <c r="E17" s="137"/>
      <c r="F17" s="138">
        <v>2.2630000000000003</v>
      </c>
      <c r="G17" s="137"/>
      <c r="H17" s="139">
        <f>SUM(E17:G17)</f>
        <v>2.2630000000000003</v>
      </c>
      <c r="I17" s="135"/>
      <c r="J17" s="137"/>
      <c r="K17" s="138">
        <v>1.8100000000000003</v>
      </c>
      <c r="L17" s="137"/>
      <c r="M17" s="139">
        <f>SUM(J17:L17)</f>
        <v>1.8100000000000003</v>
      </c>
      <c r="N17" s="135"/>
      <c r="O17" s="139" t="s">
        <v>224</v>
      </c>
      <c r="P17" s="137"/>
      <c r="Q17" s="138">
        <v>1.4330000000000001</v>
      </c>
      <c r="R17" s="137"/>
      <c r="S17" s="139">
        <f>SUM(P17:R17)</f>
        <v>1.4330000000000001</v>
      </c>
      <c r="T17" s="124">
        <f>S24</f>
        <v>4.8</v>
      </c>
      <c r="U17" s="125"/>
      <c r="V17" s="92"/>
      <c r="W17" s="92"/>
      <c r="X17" s="92"/>
      <c r="Y17" s="92"/>
    </row>
    <row r="18" spans="1:25" ht="13.5" customHeight="1" x14ac:dyDescent="0.2">
      <c r="B18" s="120"/>
      <c r="C18" s="140"/>
      <c r="D18" s="136" t="s">
        <v>184</v>
      </c>
      <c r="E18" s="137"/>
      <c r="F18" s="138">
        <v>1.774</v>
      </c>
      <c r="G18" s="137"/>
      <c r="H18" s="139">
        <f>SUM(E18:G18)</f>
        <v>1.774</v>
      </c>
      <c r="I18" s="135"/>
      <c r="J18" s="137"/>
      <c r="K18" s="138">
        <v>1.4260000000000002</v>
      </c>
      <c r="L18" s="137"/>
      <c r="M18" s="139">
        <f>SUM(J18:L18)</f>
        <v>1.4260000000000002</v>
      </c>
      <c r="N18" s="135"/>
      <c r="O18" s="139" t="s">
        <v>224</v>
      </c>
      <c r="P18" s="137"/>
      <c r="Q18" s="138">
        <v>1.111</v>
      </c>
      <c r="R18" s="137"/>
      <c r="S18" s="139">
        <f t="shared" si="2"/>
        <v>1.111</v>
      </c>
      <c r="T18" s="124">
        <f>S17</f>
        <v>1.4330000000000001</v>
      </c>
      <c r="U18" s="125"/>
      <c r="V18" s="92"/>
      <c r="W18" s="92"/>
      <c r="X18" s="92"/>
      <c r="Y18" s="92"/>
    </row>
    <row r="19" spans="1:25" ht="12.75" customHeight="1" x14ac:dyDescent="0.2">
      <c r="B19" s="120"/>
      <c r="C19" s="140"/>
      <c r="D19" s="136" t="s">
        <v>185</v>
      </c>
      <c r="E19" s="138"/>
      <c r="F19" s="138">
        <v>0.58000000000000007</v>
      </c>
      <c r="G19" s="138"/>
      <c r="H19" s="139">
        <f>SUM(E19:G19)</f>
        <v>0.58000000000000007</v>
      </c>
      <c r="I19" s="139"/>
      <c r="J19" s="138"/>
      <c r="K19" s="138">
        <v>0.46400000000000002</v>
      </c>
      <c r="L19" s="138"/>
      <c r="M19" s="139">
        <f>SUM(J19:L19)</f>
        <v>0.46400000000000002</v>
      </c>
      <c r="N19" s="139"/>
      <c r="O19" s="139" t="s">
        <v>224</v>
      </c>
      <c r="P19" s="138"/>
      <c r="Q19" s="138">
        <v>0.39800000000000002</v>
      </c>
      <c r="R19" s="138"/>
      <c r="S19" s="139">
        <f t="shared" si="2"/>
        <v>0.39800000000000002</v>
      </c>
      <c r="T19" s="124">
        <f t="shared" ref="T19:T21" si="4">S18</f>
        <v>1.111</v>
      </c>
      <c r="U19" s="125"/>
      <c r="V19" s="92"/>
      <c r="W19" s="92"/>
      <c r="X19" s="92"/>
      <c r="Y19" s="92"/>
    </row>
    <row r="20" spans="1:25" ht="12" customHeight="1" x14ac:dyDescent="0.2">
      <c r="B20" s="120"/>
      <c r="C20" s="140"/>
      <c r="D20" s="136" t="s">
        <v>225</v>
      </c>
      <c r="E20" s="137"/>
      <c r="F20" s="138">
        <v>0.16</v>
      </c>
      <c r="G20" s="137"/>
      <c r="H20" s="139">
        <f>SUM(E20:G20)</f>
        <v>0.16</v>
      </c>
      <c r="I20" s="135"/>
      <c r="J20" s="137"/>
      <c r="K20" s="138">
        <v>0.128</v>
      </c>
      <c r="L20" s="137"/>
      <c r="M20" s="139">
        <f>SUM(J20:L20)</f>
        <v>0.128</v>
      </c>
      <c r="N20" s="135"/>
      <c r="O20" s="139" t="s">
        <v>226</v>
      </c>
      <c r="P20" s="137"/>
      <c r="Q20" s="138">
        <v>9.6000000000000002E-2</v>
      </c>
      <c r="R20" s="137"/>
      <c r="S20" s="139">
        <f t="shared" si="2"/>
        <v>9.6000000000000002E-2</v>
      </c>
      <c r="T20" s="124">
        <f t="shared" si="4"/>
        <v>0.39800000000000002</v>
      </c>
      <c r="U20" s="125"/>
      <c r="V20" s="92"/>
      <c r="W20" s="92"/>
      <c r="X20" s="92"/>
      <c r="Y20" s="92"/>
    </row>
    <row r="21" spans="1:25" ht="12" customHeight="1" x14ac:dyDescent="0.2">
      <c r="B21" s="120"/>
      <c r="C21" s="140"/>
      <c r="D21" s="136" t="s">
        <v>187</v>
      </c>
      <c r="E21" s="137"/>
      <c r="F21" s="138">
        <v>0.35</v>
      </c>
      <c r="G21" s="137"/>
      <c r="H21" s="139">
        <f>SUM(E21:G21)</f>
        <v>0.35</v>
      </c>
      <c r="I21" s="135"/>
      <c r="J21" s="137"/>
      <c r="K21" s="138">
        <v>0.28000000000000003</v>
      </c>
      <c r="L21" s="137"/>
      <c r="M21" s="139">
        <f>SUM(J21:L21)</f>
        <v>0.28000000000000003</v>
      </c>
      <c r="N21" s="135"/>
      <c r="O21" s="139" t="s">
        <v>220</v>
      </c>
      <c r="P21" s="137"/>
      <c r="Q21" s="138">
        <v>0.23</v>
      </c>
      <c r="R21" s="137"/>
      <c r="S21" s="139">
        <f t="shared" si="2"/>
        <v>0.23</v>
      </c>
      <c r="T21" s="124">
        <f t="shared" si="4"/>
        <v>9.6000000000000002E-2</v>
      </c>
      <c r="U21" s="125"/>
      <c r="V21" s="92"/>
      <c r="W21" s="92"/>
      <c r="X21" s="92"/>
      <c r="Y21" s="92"/>
    </row>
    <row r="22" spans="1:25" x14ac:dyDescent="0.2">
      <c r="B22" s="120"/>
      <c r="C22" s="131" t="s">
        <v>227</v>
      </c>
      <c r="D22" s="132"/>
      <c r="E22" s="133"/>
      <c r="F22" s="133">
        <f>SUM(F17:F21)</f>
        <v>5.1270000000000007</v>
      </c>
      <c r="G22" s="133"/>
      <c r="H22" s="134">
        <f>SUM(H17:H21)</f>
        <v>5.1270000000000007</v>
      </c>
      <c r="I22" s="135"/>
      <c r="J22" s="133"/>
      <c r="K22" s="133">
        <f>SUM(K17:K21)</f>
        <v>4.1080000000000005</v>
      </c>
      <c r="L22" s="133"/>
      <c r="M22" s="134">
        <f>SUM(M17:M21)</f>
        <v>4.1080000000000005</v>
      </c>
      <c r="N22" s="135"/>
      <c r="O22" s="134"/>
      <c r="P22" s="133"/>
      <c r="Q22" s="133">
        <f>SUM(Q17:Q21)</f>
        <v>3.2680000000000002</v>
      </c>
      <c r="R22" s="133"/>
      <c r="S22" s="134">
        <f>SUM(S17:S21)</f>
        <v>3.2680000000000002</v>
      </c>
      <c r="T22" s="124">
        <f>S21</f>
        <v>0.23</v>
      </c>
      <c r="U22" s="125"/>
      <c r="V22" s="92"/>
      <c r="W22" s="92"/>
      <c r="X22" s="92"/>
      <c r="Y22" s="92"/>
    </row>
    <row r="23" spans="1:25" x14ac:dyDescent="0.2">
      <c r="B23" s="120"/>
      <c r="C23" s="121" t="s">
        <v>205</v>
      </c>
      <c r="D23" s="122" t="s">
        <v>206</v>
      </c>
      <c r="E23" s="118"/>
      <c r="F23" s="118">
        <v>10.555999999999999</v>
      </c>
      <c r="G23" s="118"/>
      <c r="H23" s="123">
        <f>SUM(E23:G23)</f>
        <v>10.555999999999999</v>
      </c>
      <c r="I23" s="123"/>
      <c r="J23" s="118"/>
      <c r="K23" s="118">
        <v>8.68</v>
      </c>
      <c r="L23" s="118"/>
      <c r="M23" s="123">
        <f>SUM(J23:L23)</f>
        <v>8.68</v>
      </c>
      <c r="N23" s="123"/>
      <c r="O23" s="139" t="s">
        <v>228</v>
      </c>
      <c r="P23" s="118"/>
      <c r="Q23" s="118">
        <v>7.3220000000000001</v>
      </c>
      <c r="R23" s="118"/>
      <c r="S23" s="123">
        <f>SUM(O23:R23)</f>
        <v>7.3220000000000001</v>
      </c>
      <c r="T23" s="124">
        <f>+S26</f>
        <v>11.55</v>
      </c>
      <c r="U23" s="125"/>
      <c r="V23" s="92"/>
      <c r="W23" s="92"/>
      <c r="X23" s="92"/>
      <c r="Y23" s="92"/>
    </row>
    <row r="24" spans="1:25" x14ac:dyDescent="0.2">
      <c r="B24" s="120"/>
      <c r="C24" s="121"/>
      <c r="D24" s="122" t="s">
        <v>230</v>
      </c>
      <c r="E24" s="118"/>
      <c r="F24" s="118"/>
      <c r="G24" s="118">
        <v>5.0999999999999996</v>
      </c>
      <c r="H24" s="123">
        <f t="shared" ref="H24:H35" si="5">SUM(E24:G24)</f>
        <v>5.0999999999999996</v>
      </c>
      <c r="I24" s="123"/>
      <c r="J24" s="118"/>
      <c r="K24" s="118"/>
      <c r="L24" s="118">
        <v>5.0999999999999996</v>
      </c>
      <c r="M24" s="123">
        <f t="shared" ref="M24:M35" si="6">SUM(J24:L24)</f>
        <v>5.0999999999999996</v>
      </c>
      <c r="N24" s="123"/>
      <c r="O24" s="123" t="s">
        <v>231</v>
      </c>
      <c r="P24" s="118"/>
      <c r="Q24" s="118"/>
      <c r="R24" s="118">
        <v>4.8</v>
      </c>
      <c r="S24" s="123">
        <f t="shared" ref="S24:S27" si="7">SUM(P24:R24)</f>
        <v>4.8</v>
      </c>
      <c r="T24" s="124">
        <f>+S27</f>
        <v>2.2799999999999998</v>
      </c>
      <c r="U24" s="125"/>
      <c r="V24" s="92"/>
      <c r="W24" s="92"/>
      <c r="X24" s="92"/>
      <c r="Y24" s="92"/>
    </row>
    <row r="25" spans="1:25" x14ac:dyDescent="0.2">
      <c r="B25" s="120"/>
      <c r="C25" s="131" t="s">
        <v>232</v>
      </c>
      <c r="D25" s="132"/>
      <c r="E25" s="133"/>
      <c r="F25" s="133">
        <f>SUM(F23:F24)</f>
        <v>10.555999999999999</v>
      </c>
      <c r="G25" s="133">
        <f>SUM(G23:G24)</f>
        <v>5.0999999999999996</v>
      </c>
      <c r="H25" s="134">
        <f>SUM(E25:G25)</f>
        <v>15.655999999999999</v>
      </c>
      <c r="I25" s="135"/>
      <c r="J25" s="133"/>
      <c r="K25" s="133">
        <f>SUM(K23:K24)</f>
        <v>8.68</v>
      </c>
      <c r="L25" s="133">
        <f>SUM(L24:L24)</f>
        <v>5.0999999999999996</v>
      </c>
      <c r="M25" s="134">
        <f t="shared" si="6"/>
        <v>13.78</v>
      </c>
      <c r="N25" s="135"/>
      <c r="O25" s="134"/>
      <c r="P25" s="133"/>
      <c r="Q25" s="133">
        <f>SUM(Q23:Q24)</f>
        <v>7.3220000000000001</v>
      </c>
      <c r="R25" s="133">
        <f>SUM(R23:R24)</f>
        <v>4.8</v>
      </c>
      <c r="S25" s="134">
        <f t="shared" si="7"/>
        <v>12.122</v>
      </c>
      <c r="T25" s="124">
        <f>+S29</f>
        <v>11.75</v>
      </c>
      <c r="U25" s="125"/>
      <c r="V25" s="92"/>
      <c r="W25" s="92"/>
      <c r="X25" s="92"/>
      <c r="Y25" s="92"/>
    </row>
    <row r="26" spans="1:25" x14ac:dyDescent="0.2">
      <c r="A26" s="128"/>
      <c r="B26" s="126"/>
      <c r="C26" s="121" t="s">
        <v>202</v>
      </c>
      <c r="D26" s="122" t="s">
        <v>229</v>
      </c>
      <c r="E26" s="118"/>
      <c r="F26" s="118">
        <v>18.055999999999997</v>
      </c>
      <c r="G26" s="118"/>
      <c r="H26" s="123">
        <f>SUM(E26:G26)</f>
        <v>18.055999999999997</v>
      </c>
      <c r="I26" s="123"/>
      <c r="J26" s="118"/>
      <c r="K26" s="118">
        <v>14.443999999999999</v>
      </c>
      <c r="L26" s="118"/>
      <c r="M26" s="123">
        <f t="shared" si="6"/>
        <v>14.443999999999999</v>
      </c>
      <c r="N26" s="123"/>
      <c r="O26" s="123" t="s">
        <v>233</v>
      </c>
      <c r="P26" s="118"/>
      <c r="Q26" s="118">
        <v>11.55</v>
      </c>
      <c r="R26" s="118"/>
      <c r="S26" s="123">
        <f t="shared" si="7"/>
        <v>11.55</v>
      </c>
      <c r="T26" s="124">
        <f t="shared" ref="T26:T31" si="8">+S30</f>
        <v>19.05</v>
      </c>
      <c r="U26" s="125"/>
      <c r="V26" s="92"/>
      <c r="W26" s="92"/>
      <c r="X26" s="92"/>
      <c r="Y26" s="92"/>
    </row>
    <row r="27" spans="1:25" s="128" customFormat="1" x14ac:dyDescent="0.2">
      <c r="A27" s="92"/>
      <c r="B27" s="120"/>
      <c r="C27" s="120"/>
      <c r="D27" s="122" t="s">
        <v>234</v>
      </c>
      <c r="E27" s="118"/>
      <c r="F27" s="118">
        <v>2.9739999999999998</v>
      </c>
      <c r="G27" s="118"/>
      <c r="H27" s="123">
        <f t="shared" si="5"/>
        <v>2.9739999999999998</v>
      </c>
      <c r="I27" s="123"/>
      <c r="J27" s="118"/>
      <c r="K27" s="118">
        <v>2.6999999999999997</v>
      </c>
      <c r="L27" s="118"/>
      <c r="M27" s="123">
        <f t="shared" si="6"/>
        <v>2.6999999999999997</v>
      </c>
      <c r="N27" s="123"/>
      <c r="O27" s="123" t="s">
        <v>228</v>
      </c>
      <c r="P27" s="118"/>
      <c r="Q27" s="118">
        <v>2.2799999999999998</v>
      </c>
      <c r="R27" s="118"/>
      <c r="S27" s="123">
        <f t="shared" si="7"/>
        <v>2.2799999999999998</v>
      </c>
      <c r="T27" s="124">
        <f t="shared" si="8"/>
        <v>7.2</v>
      </c>
      <c r="U27" s="127"/>
    </row>
    <row r="28" spans="1:25" x14ac:dyDescent="0.2">
      <c r="B28" s="120"/>
      <c r="C28" s="131" t="s">
        <v>235</v>
      </c>
      <c r="D28" s="132"/>
      <c r="E28" s="133"/>
      <c r="F28" s="133">
        <f>SUM(F26:F27)</f>
        <v>21.029999999999998</v>
      </c>
      <c r="G28" s="133"/>
      <c r="H28" s="134">
        <f t="shared" si="5"/>
        <v>21.029999999999998</v>
      </c>
      <c r="I28" s="135"/>
      <c r="J28" s="133"/>
      <c r="K28" s="133">
        <f>SUM(K26:K27)</f>
        <v>17.143999999999998</v>
      </c>
      <c r="L28" s="133"/>
      <c r="M28" s="134">
        <f t="shared" si="6"/>
        <v>17.143999999999998</v>
      </c>
      <c r="N28" s="135"/>
      <c r="O28" s="134"/>
      <c r="P28" s="133"/>
      <c r="Q28" s="133">
        <f>SUM(Q26:Q27)</f>
        <v>13.83</v>
      </c>
      <c r="R28" s="133"/>
      <c r="S28" s="134">
        <f>SUM(P28:R28)</f>
        <v>13.83</v>
      </c>
      <c r="T28" s="124">
        <f t="shared" si="8"/>
        <v>6.7919999999999998</v>
      </c>
      <c r="U28" s="125"/>
      <c r="V28" s="92"/>
      <c r="W28" s="92"/>
      <c r="X28" s="92"/>
      <c r="Y28" s="92"/>
    </row>
    <row r="29" spans="1:25" x14ac:dyDescent="0.2">
      <c r="B29" s="120"/>
      <c r="C29" s="141" t="s">
        <v>188</v>
      </c>
      <c r="D29" s="142" t="s">
        <v>195</v>
      </c>
      <c r="E29" s="118"/>
      <c r="F29" s="118">
        <v>15.83</v>
      </c>
      <c r="G29" s="118"/>
      <c r="H29" s="123">
        <f t="shared" si="5"/>
        <v>15.83</v>
      </c>
      <c r="I29" s="123"/>
      <c r="J29" s="118"/>
      <c r="K29" s="118">
        <v>12.673999999999999</v>
      </c>
      <c r="L29" s="118"/>
      <c r="M29" s="123">
        <f t="shared" si="6"/>
        <v>12.673999999999999</v>
      </c>
      <c r="N29" s="123"/>
      <c r="O29" s="123" t="s">
        <v>236</v>
      </c>
      <c r="P29" s="118"/>
      <c r="Q29" s="118">
        <v>11.75</v>
      </c>
      <c r="R29" s="118"/>
      <c r="S29" s="123">
        <f t="shared" ref="S29:S35" si="9">SUM(P29:R29)</f>
        <v>11.75</v>
      </c>
      <c r="T29" s="124">
        <f t="shared" si="8"/>
        <v>9.56</v>
      </c>
      <c r="U29" s="125"/>
      <c r="V29" s="92"/>
      <c r="W29" s="92"/>
      <c r="X29" s="92"/>
      <c r="Y29" s="92"/>
    </row>
    <row r="30" spans="1:25" x14ac:dyDescent="0.2">
      <c r="B30" s="120"/>
      <c r="C30" s="143"/>
      <c r="D30" s="142" t="s">
        <v>197</v>
      </c>
      <c r="E30" s="118"/>
      <c r="F30" s="118">
        <v>27.8</v>
      </c>
      <c r="G30" s="118"/>
      <c r="H30" s="123">
        <f t="shared" si="5"/>
        <v>27.8</v>
      </c>
      <c r="I30" s="123"/>
      <c r="J30" s="118"/>
      <c r="K30" s="118">
        <v>21.349999999999994</v>
      </c>
      <c r="L30" s="118"/>
      <c r="M30" s="123">
        <f t="shared" si="6"/>
        <v>21.349999999999994</v>
      </c>
      <c r="N30" s="123"/>
      <c r="O30" s="123" t="s">
        <v>238</v>
      </c>
      <c r="P30" s="118"/>
      <c r="Q30" s="118">
        <v>19.05</v>
      </c>
      <c r="R30" s="118"/>
      <c r="S30" s="123">
        <f t="shared" si="9"/>
        <v>19.05</v>
      </c>
      <c r="T30" s="124">
        <f t="shared" si="8"/>
        <v>2.19</v>
      </c>
      <c r="U30" s="125"/>
      <c r="V30" s="92"/>
      <c r="W30" s="92"/>
      <c r="X30" s="92"/>
      <c r="Y30" s="92"/>
    </row>
    <row r="31" spans="1:25" ht="12" customHeight="1" x14ac:dyDescent="0.2">
      <c r="B31" s="120"/>
      <c r="C31" s="143"/>
      <c r="D31" s="142" t="s">
        <v>193</v>
      </c>
      <c r="E31" s="118"/>
      <c r="F31" s="118">
        <v>9.879999999999999</v>
      </c>
      <c r="G31" s="118"/>
      <c r="H31" s="123">
        <f t="shared" si="5"/>
        <v>9.879999999999999</v>
      </c>
      <c r="I31" s="123"/>
      <c r="J31" s="118"/>
      <c r="K31" s="118">
        <v>7.54</v>
      </c>
      <c r="L31" s="118"/>
      <c r="M31" s="123">
        <f t="shared" si="6"/>
        <v>7.54</v>
      </c>
      <c r="N31" s="123"/>
      <c r="O31" s="123" t="s">
        <v>239</v>
      </c>
      <c r="P31" s="118"/>
      <c r="Q31" s="118">
        <v>7.2</v>
      </c>
      <c r="R31" s="118"/>
      <c r="S31" s="123">
        <f t="shared" si="9"/>
        <v>7.2</v>
      </c>
      <c r="T31" s="124">
        <f t="shared" si="8"/>
        <v>19.099999999999998</v>
      </c>
      <c r="U31" s="125"/>
      <c r="V31" s="92"/>
      <c r="W31" s="92"/>
      <c r="X31" s="92"/>
      <c r="Y31" s="92"/>
    </row>
    <row r="32" spans="1:25" ht="12.75" customHeight="1" x14ac:dyDescent="0.2">
      <c r="B32" s="120"/>
      <c r="C32" s="143"/>
      <c r="D32" s="142" t="s">
        <v>194</v>
      </c>
      <c r="E32" s="118"/>
      <c r="F32" s="118">
        <v>9.8000000000000007</v>
      </c>
      <c r="G32" s="118"/>
      <c r="H32" s="123">
        <f t="shared" si="5"/>
        <v>9.8000000000000007</v>
      </c>
      <c r="I32" s="123"/>
      <c r="J32" s="118"/>
      <c r="K32" s="118">
        <v>7.84</v>
      </c>
      <c r="L32" s="118"/>
      <c r="M32" s="123">
        <f t="shared" si="6"/>
        <v>7.84</v>
      </c>
      <c r="N32" s="123"/>
      <c r="O32" s="123" t="s">
        <v>240</v>
      </c>
      <c r="P32" s="118"/>
      <c r="Q32" s="118">
        <v>6.7919999999999998</v>
      </c>
      <c r="R32" s="118"/>
      <c r="S32" s="123">
        <f t="shared" si="9"/>
        <v>6.7919999999999998</v>
      </c>
      <c r="T32" s="124">
        <f>+S36</f>
        <v>0.124</v>
      </c>
      <c r="U32" s="125"/>
      <c r="V32" s="92"/>
      <c r="W32" s="92"/>
      <c r="X32" s="92"/>
      <c r="Y32" s="92"/>
    </row>
    <row r="33" spans="1:25" ht="15" customHeight="1" x14ac:dyDescent="0.2">
      <c r="B33" s="120"/>
      <c r="C33" s="143"/>
      <c r="D33" s="142" t="s">
        <v>237</v>
      </c>
      <c r="E33" s="118"/>
      <c r="F33" s="118">
        <v>14.547500000000001</v>
      </c>
      <c r="G33" s="118"/>
      <c r="H33" s="123">
        <f t="shared" si="5"/>
        <v>14.547500000000001</v>
      </c>
      <c r="I33" s="123"/>
      <c r="J33" s="118"/>
      <c r="K33" s="118">
        <v>11.637999999999998</v>
      </c>
      <c r="L33" s="118"/>
      <c r="M33" s="123">
        <f t="shared" si="6"/>
        <v>11.637999999999998</v>
      </c>
      <c r="N33" s="123"/>
      <c r="O33" s="123" t="s">
        <v>239</v>
      </c>
      <c r="P33" s="118"/>
      <c r="Q33" s="118">
        <v>9.56</v>
      </c>
      <c r="R33" s="118"/>
      <c r="S33" s="123">
        <f t="shared" si="9"/>
        <v>9.56</v>
      </c>
      <c r="T33" s="144">
        <f>S39</f>
        <v>15.779999999999992</v>
      </c>
      <c r="U33" s="125"/>
      <c r="V33" s="92"/>
      <c r="W33" s="92"/>
      <c r="X33" s="92"/>
      <c r="Y33" s="92"/>
    </row>
    <row r="34" spans="1:25" ht="11.25" customHeight="1" x14ac:dyDescent="0.2">
      <c r="A34" s="128"/>
      <c r="B34" s="126"/>
      <c r="C34" s="143"/>
      <c r="D34" s="142" t="s">
        <v>191</v>
      </c>
      <c r="E34" s="118"/>
      <c r="F34" s="118">
        <v>3.13</v>
      </c>
      <c r="G34" s="118"/>
      <c r="H34" s="123">
        <f>SUM(E34:G34)</f>
        <v>3.13</v>
      </c>
      <c r="I34" s="123"/>
      <c r="J34" s="118"/>
      <c r="K34" s="118">
        <v>2.5539999999999998</v>
      </c>
      <c r="L34" s="118"/>
      <c r="M34" s="123">
        <f t="shared" si="6"/>
        <v>2.5539999999999998</v>
      </c>
      <c r="N34" s="123"/>
      <c r="O34" s="123" t="s">
        <v>239</v>
      </c>
      <c r="P34" s="118"/>
      <c r="Q34" s="118">
        <v>2.19</v>
      </c>
      <c r="R34" s="118"/>
      <c r="S34" s="123">
        <f t="shared" si="9"/>
        <v>2.19</v>
      </c>
      <c r="T34" s="144">
        <f>S41</f>
        <v>1.6</v>
      </c>
      <c r="U34" s="125"/>
      <c r="V34" s="92"/>
      <c r="W34" s="92"/>
      <c r="X34" s="92"/>
      <c r="Y34" s="92"/>
    </row>
    <row r="35" spans="1:25" s="128" customFormat="1" ht="15" customHeight="1" x14ac:dyDescent="0.15">
      <c r="B35" s="126"/>
      <c r="C35" s="143"/>
      <c r="D35" s="142" t="s">
        <v>199</v>
      </c>
      <c r="E35" s="118"/>
      <c r="F35" s="118">
        <v>28.984999999999999</v>
      </c>
      <c r="G35" s="118"/>
      <c r="H35" s="123">
        <f t="shared" si="5"/>
        <v>28.984999999999999</v>
      </c>
      <c r="I35" s="123"/>
      <c r="J35" s="118"/>
      <c r="K35" s="118">
        <v>23.199999999999996</v>
      </c>
      <c r="L35" s="118"/>
      <c r="M35" s="123">
        <f t="shared" si="6"/>
        <v>23.199999999999996</v>
      </c>
      <c r="N35" s="123"/>
      <c r="O35" s="123" t="s">
        <v>242</v>
      </c>
      <c r="P35" s="118"/>
      <c r="Q35" s="118">
        <v>19.099999999999998</v>
      </c>
      <c r="R35" s="118"/>
      <c r="S35" s="123">
        <f t="shared" si="9"/>
        <v>19.099999999999998</v>
      </c>
      <c r="T35" s="144">
        <f>S43</f>
        <v>25</v>
      </c>
      <c r="U35" s="127"/>
    </row>
    <row r="36" spans="1:25" s="128" customFormat="1" ht="15" customHeight="1" x14ac:dyDescent="0.15">
      <c r="B36" s="126"/>
      <c r="C36" s="143"/>
      <c r="D36" s="142" t="s">
        <v>244</v>
      </c>
      <c r="E36" s="118"/>
      <c r="F36" s="118">
        <v>0.08</v>
      </c>
      <c r="G36" s="118">
        <v>0.06</v>
      </c>
      <c r="H36" s="123">
        <f>SUM(E36:G36)</f>
        <v>0.14000000000000001</v>
      </c>
      <c r="I36" s="123"/>
      <c r="J36" s="118"/>
      <c r="K36" s="118">
        <v>6.4000000000000001E-2</v>
      </c>
      <c r="L36" s="118">
        <v>0.06</v>
      </c>
      <c r="M36" s="123">
        <f>SUM(J36:L36)</f>
        <v>0.124</v>
      </c>
      <c r="N36" s="123"/>
      <c r="O36" s="123" t="s">
        <v>236</v>
      </c>
      <c r="P36" s="118"/>
      <c r="Q36" s="118">
        <v>6.5000000000000002E-2</v>
      </c>
      <c r="R36" s="118">
        <v>5.8999999999999997E-2</v>
      </c>
      <c r="S36" s="123">
        <f>SUM(P36:R36)</f>
        <v>0.124</v>
      </c>
      <c r="T36" s="144">
        <f t="shared" ref="T36:T38" si="10">S44</f>
        <v>2.2000000000000002</v>
      </c>
      <c r="U36" s="127"/>
    </row>
    <row r="37" spans="1:25" s="128" customFormat="1" x14ac:dyDescent="0.25">
      <c r="B37" s="126"/>
      <c r="C37" s="145" t="s">
        <v>245</v>
      </c>
      <c r="D37" s="146"/>
      <c r="E37" s="133"/>
      <c r="F37" s="133">
        <f>SUM(F29:F36)</f>
        <v>110.05249999999999</v>
      </c>
      <c r="G37" s="133">
        <f>SUM(G29:G36)</f>
        <v>0.06</v>
      </c>
      <c r="H37" s="134">
        <f>SUM(H29:H36)</f>
        <v>110.1125</v>
      </c>
      <c r="I37" s="135"/>
      <c r="J37" s="133"/>
      <c r="K37" s="133">
        <f>SUM(K29:K36)</f>
        <v>86.859999999999985</v>
      </c>
      <c r="L37" s="133">
        <f>SUM(L29:L36)</f>
        <v>0.06</v>
      </c>
      <c r="M37" s="134">
        <f>SUM(M29:M36)</f>
        <v>86.919999999999987</v>
      </c>
      <c r="N37" s="135"/>
      <c r="O37" s="134"/>
      <c r="P37" s="133"/>
      <c r="Q37" s="133">
        <f>SUM(Q29:Q36)</f>
        <v>75.706999999999994</v>
      </c>
      <c r="R37" s="133">
        <f>SUM(R29:R36)</f>
        <v>5.8999999999999997E-2</v>
      </c>
      <c r="S37" s="134">
        <f>SUM(S29:S36)</f>
        <v>75.765999999999991</v>
      </c>
      <c r="T37" s="144">
        <f t="shared" si="10"/>
        <v>16</v>
      </c>
      <c r="U37" s="127"/>
    </row>
    <row r="38" spans="1:25" s="128" customFormat="1" ht="11.25" customHeight="1" x14ac:dyDescent="0.25">
      <c r="B38" s="126"/>
      <c r="C38" s="126" t="s">
        <v>246</v>
      </c>
      <c r="D38" s="136" t="s">
        <v>247</v>
      </c>
      <c r="E38" s="138"/>
      <c r="F38" s="138">
        <v>22.029999999999998</v>
      </c>
      <c r="G38" s="138"/>
      <c r="H38" s="139">
        <f>SUM(E38:G38)</f>
        <v>22.029999999999998</v>
      </c>
      <c r="I38" s="139"/>
      <c r="J38" s="138"/>
      <c r="K38" s="138">
        <v>16.120000000000005</v>
      </c>
      <c r="L38" s="138"/>
      <c r="M38" s="139">
        <f>SUM(J38:L38)</f>
        <v>16.120000000000005</v>
      </c>
      <c r="N38" s="139"/>
      <c r="O38" s="139" t="s">
        <v>248</v>
      </c>
      <c r="P38" s="138"/>
      <c r="Q38" s="138">
        <v>15.779999999999992</v>
      </c>
      <c r="R38" s="138"/>
      <c r="S38" s="139">
        <f>SUM(P38:R38)</f>
        <v>15.779999999999992</v>
      </c>
      <c r="T38" s="144">
        <f t="shared" si="10"/>
        <v>4.7799999999999994</v>
      </c>
      <c r="U38" s="127"/>
    </row>
    <row r="39" spans="1:25" s="128" customFormat="1" ht="11.25" customHeight="1" x14ac:dyDescent="0.25">
      <c r="B39" s="126"/>
      <c r="C39" s="131" t="s">
        <v>249</v>
      </c>
      <c r="D39" s="132"/>
      <c r="E39" s="133"/>
      <c r="F39" s="133">
        <f>F38</f>
        <v>22.029999999999998</v>
      </c>
      <c r="G39" s="133"/>
      <c r="H39" s="134">
        <f>SUM(E39:G39)</f>
        <v>22.029999999999998</v>
      </c>
      <c r="I39" s="135"/>
      <c r="J39" s="133"/>
      <c r="K39" s="133">
        <f>K38</f>
        <v>16.120000000000005</v>
      </c>
      <c r="L39" s="133"/>
      <c r="M39" s="134">
        <f>SUM(J39:L39)</f>
        <v>16.120000000000005</v>
      </c>
      <c r="N39" s="135"/>
      <c r="O39" s="134"/>
      <c r="P39" s="133"/>
      <c r="Q39" s="133">
        <f>Q38</f>
        <v>15.779999999999992</v>
      </c>
      <c r="R39" s="133"/>
      <c r="S39" s="134">
        <f>S38</f>
        <v>15.779999999999992</v>
      </c>
      <c r="T39" s="144">
        <f>S47</f>
        <v>3.9159999999999999</v>
      </c>
      <c r="U39" s="127"/>
    </row>
    <row r="40" spans="1:25" s="128" customFormat="1" ht="11.25" customHeight="1" x14ac:dyDescent="0.25">
      <c r="B40" s="126"/>
      <c r="C40" s="148" t="s">
        <v>241</v>
      </c>
      <c r="D40" s="149" t="s">
        <v>250</v>
      </c>
      <c r="E40" s="133"/>
      <c r="F40" s="150">
        <v>2.2000000000000002</v>
      </c>
      <c r="G40" s="133"/>
      <c r="H40" s="151">
        <f>SUM(E40:G40)</f>
        <v>2.2000000000000002</v>
      </c>
      <c r="I40" s="135"/>
      <c r="J40" s="133"/>
      <c r="K40" s="150">
        <v>1.92</v>
      </c>
      <c r="L40" s="133"/>
      <c r="M40" s="151">
        <f>SUM(J40:L40)</f>
        <v>1.92</v>
      </c>
      <c r="N40" s="135"/>
      <c r="O40" s="151" t="s">
        <v>251</v>
      </c>
      <c r="P40" s="133"/>
      <c r="Q40" s="150">
        <v>1.6</v>
      </c>
      <c r="R40" s="133"/>
      <c r="S40" s="151">
        <f t="shared" ref="S40:S49" si="11">SUM(P40:R40)</f>
        <v>1.6</v>
      </c>
      <c r="T40" s="144">
        <f>S56</f>
        <v>2.238</v>
      </c>
      <c r="U40" s="127"/>
    </row>
    <row r="41" spans="1:25" s="128" customFormat="1" x14ac:dyDescent="0.25">
      <c r="B41" s="126"/>
      <c r="C41" s="131" t="s">
        <v>252</v>
      </c>
      <c r="D41" s="132"/>
      <c r="E41" s="133"/>
      <c r="F41" s="133">
        <v>2.2000000000000002</v>
      </c>
      <c r="G41" s="133"/>
      <c r="H41" s="134">
        <f>SUM(E41:G41)</f>
        <v>2.2000000000000002</v>
      </c>
      <c r="I41" s="135"/>
      <c r="J41" s="133"/>
      <c r="K41" s="133">
        <v>1.92</v>
      </c>
      <c r="L41" s="133"/>
      <c r="M41" s="134">
        <f>SUM(J41:L41)</f>
        <v>1.92</v>
      </c>
      <c r="N41" s="135"/>
      <c r="O41" s="134"/>
      <c r="P41" s="133"/>
      <c r="Q41" s="133">
        <v>1.6</v>
      </c>
      <c r="R41" s="133"/>
      <c r="S41" s="134">
        <f>SUM(P41:R41)</f>
        <v>1.6</v>
      </c>
      <c r="T41" s="144">
        <f>S57</f>
        <v>4.5</v>
      </c>
      <c r="U41" s="127"/>
    </row>
    <row r="42" spans="1:25" s="128" customFormat="1" ht="11.25" customHeight="1" x14ac:dyDescent="0.25">
      <c r="C42" s="152" t="s">
        <v>254</v>
      </c>
      <c r="D42" s="153"/>
      <c r="E42" s="137"/>
      <c r="F42" s="137"/>
      <c r="G42" s="137"/>
      <c r="H42" s="135"/>
      <c r="I42" s="135"/>
      <c r="J42" s="137"/>
      <c r="K42" s="137"/>
      <c r="L42" s="137"/>
      <c r="M42" s="135"/>
      <c r="N42" s="135"/>
      <c r="O42" s="135"/>
      <c r="P42" s="137"/>
      <c r="Q42" s="137"/>
      <c r="R42" s="137"/>
      <c r="S42" s="135"/>
      <c r="T42" s="144">
        <f>S58</f>
        <v>16.2</v>
      </c>
      <c r="U42" s="127"/>
    </row>
    <row r="43" spans="1:25" s="128" customFormat="1" ht="11.25" customHeight="1" x14ac:dyDescent="0.15">
      <c r="A43" s="154"/>
      <c r="C43" s="126" t="s">
        <v>243</v>
      </c>
      <c r="D43" s="136" t="s">
        <v>256</v>
      </c>
      <c r="E43" s="138"/>
      <c r="F43" s="138"/>
      <c r="G43" s="138">
        <v>27</v>
      </c>
      <c r="H43" s="139">
        <f t="shared" ref="H43:H58" si="12">SUM(E43:G43)</f>
        <v>27</v>
      </c>
      <c r="I43" s="135"/>
      <c r="J43" s="138"/>
      <c r="K43" s="138"/>
      <c r="L43" s="138">
        <v>25</v>
      </c>
      <c r="M43" s="139">
        <f t="shared" ref="M43:M58" si="13">SUM(J43:L43)</f>
        <v>25</v>
      </c>
      <c r="N43" s="135"/>
      <c r="O43" s="139" t="s">
        <v>257</v>
      </c>
      <c r="P43" s="155"/>
      <c r="Q43" s="138"/>
      <c r="R43" s="138">
        <v>25</v>
      </c>
      <c r="S43" s="139">
        <f t="shared" si="11"/>
        <v>25</v>
      </c>
      <c r="T43" s="144">
        <f t="shared" ref="T43:T49" si="14">S48</f>
        <v>61.5</v>
      </c>
      <c r="U43" s="127"/>
    </row>
    <row r="44" spans="1:25" s="128" customFormat="1" ht="13.5" customHeight="1" x14ac:dyDescent="0.15">
      <c r="A44" s="154"/>
      <c r="C44" s="126" t="s">
        <v>258</v>
      </c>
      <c r="D44" s="136" t="s">
        <v>259</v>
      </c>
      <c r="E44" s="138"/>
      <c r="F44" s="138">
        <v>3.9</v>
      </c>
      <c r="G44" s="138"/>
      <c r="H44" s="139">
        <f t="shared" si="12"/>
        <v>3.9</v>
      </c>
      <c r="I44" s="135"/>
      <c r="J44" s="138"/>
      <c r="K44" s="138">
        <v>3</v>
      </c>
      <c r="L44" s="138"/>
      <c r="M44" s="139">
        <f t="shared" si="13"/>
        <v>3</v>
      </c>
      <c r="N44" s="135"/>
      <c r="O44" s="139" t="s">
        <v>260</v>
      </c>
      <c r="P44" s="138"/>
      <c r="Q44" s="138">
        <v>2.2000000000000002</v>
      </c>
      <c r="R44" s="138"/>
      <c r="S44" s="139">
        <f t="shared" si="11"/>
        <v>2.2000000000000002</v>
      </c>
      <c r="T44" s="144">
        <f t="shared" si="14"/>
        <v>8.6</v>
      </c>
      <c r="U44" s="127"/>
    </row>
    <row r="45" spans="1:25" s="128" customFormat="1" ht="15" customHeight="1" x14ac:dyDescent="0.15">
      <c r="A45" s="154"/>
      <c r="C45" s="126" t="s">
        <v>262</v>
      </c>
      <c r="D45" s="136" t="s">
        <v>263</v>
      </c>
      <c r="E45" s="138"/>
      <c r="F45" s="155"/>
      <c r="G45" s="138">
        <v>31.25</v>
      </c>
      <c r="H45" s="139">
        <f t="shared" si="12"/>
        <v>31.25</v>
      </c>
      <c r="I45" s="135"/>
      <c r="J45" s="138"/>
      <c r="K45" s="155"/>
      <c r="L45" s="138">
        <v>25</v>
      </c>
      <c r="M45" s="139">
        <f t="shared" si="13"/>
        <v>25</v>
      </c>
      <c r="N45" s="135"/>
      <c r="O45" s="139" t="s">
        <v>264</v>
      </c>
      <c r="P45" s="138"/>
      <c r="Q45" s="155"/>
      <c r="R45" s="138">
        <v>16</v>
      </c>
      <c r="S45" s="139">
        <f t="shared" si="11"/>
        <v>16</v>
      </c>
      <c r="T45" s="144">
        <f t="shared" si="14"/>
        <v>9.4</v>
      </c>
      <c r="U45" s="127"/>
    </row>
    <row r="46" spans="1:25" s="128" customFormat="1" ht="11.25" customHeight="1" x14ac:dyDescent="0.15">
      <c r="A46" s="154"/>
      <c r="C46" s="126" t="s">
        <v>266</v>
      </c>
      <c r="D46" s="136" t="s">
        <v>267</v>
      </c>
      <c r="E46" s="138"/>
      <c r="F46" s="138">
        <v>5.9199999999999982</v>
      </c>
      <c r="G46" s="138"/>
      <c r="H46" s="123">
        <f t="shared" si="12"/>
        <v>5.9199999999999982</v>
      </c>
      <c r="I46" s="135"/>
      <c r="J46" s="138"/>
      <c r="K46" s="138">
        <v>4.7799999999999994</v>
      </c>
      <c r="L46" s="138"/>
      <c r="M46" s="139">
        <f t="shared" si="13"/>
        <v>4.7799999999999994</v>
      </c>
      <c r="N46" s="135"/>
      <c r="O46" s="139" t="s">
        <v>268</v>
      </c>
      <c r="P46" s="138"/>
      <c r="Q46" s="138">
        <v>4.7799999999999994</v>
      </c>
      <c r="R46" s="138"/>
      <c r="S46" s="139">
        <f t="shared" si="11"/>
        <v>4.7799999999999994</v>
      </c>
      <c r="T46" s="144">
        <f t="shared" si="14"/>
        <v>15</v>
      </c>
      <c r="U46" s="127"/>
    </row>
    <row r="47" spans="1:25" s="128" customFormat="1" ht="15" customHeight="1" x14ac:dyDescent="0.15">
      <c r="A47" s="154"/>
      <c r="C47" s="126" t="s">
        <v>270</v>
      </c>
      <c r="D47" s="136" t="s">
        <v>271</v>
      </c>
      <c r="E47" s="138"/>
      <c r="F47" s="138">
        <v>7.0659999999999998</v>
      </c>
      <c r="G47" s="138"/>
      <c r="H47" s="139">
        <f t="shared" si="12"/>
        <v>7.0659999999999998</v>
      </c>
      <c r="I47" s="135"/>
      <c r="J47" s="138"/>
      <c r="K47" s="138">
        <v>3.9459999999999997</v>
      </c>
      <c r="L47" s="138"/>
      <c r="M47" s="139">
        <f t="shared" si="13"/>
        <v>3.9459999999999997</v>
      </c>
      <c r="N47" s="135"/>
      <c r="O47" s="139" t="s">
        <v>222</v>
      </c>
      <c r="P47" s="138"/>
      <c r="Q47" s="138">
        <v>3.9159999999999999</v>
      </c>
      <c r="R47" s="138"/>
      <c r="S47" s="139">
        <f t="shared" si="11"/>
        <v>3.9159999999999999</v>
      </c>
      <c r="T47" s="144">
        <f t="shared" si="14"/>
        <v>11</v>
      </c>
      <c r="U47" s="127"/>
    </row>
    <row r="48" spans="1:25" s="128" customFormat="1" x14ac:dyDescent="0.15">
      <c r="A48" s="156"/>
      <c r="C48" s="126" t="s">
        <v>272</v>
      </c>
      <c r="D48" s="136" t="s">
        <v>273</v>
      </c>
      <c r="E48" s="138"/>
      <c r="F48" s="155"/>
      <c r="G48" s="118">
        <v>77</v>
      </c>
      <c r="H48" s="123">
        <f t="shared" si="12"/>
        <v>77</v>
      </c>
      <c r="I48" s="135"/>
      <c r="J48" s="138"/>
      <c r="K48" s="138"/>
      <c r="L48" s="138">
        <v>61.5</v>
      </c>
      <c r="M48" s="139">
        <f t="shared" si="13"/>
        <v>61.5</v>
      </c>
      <c r="N48" s="135"/>
      <c r="O48" s="139" t="s">
        <v>274</v>
      </c>
      <c r="P48" s="138"/>
      <c r="Q48" s="138"/>
      <c r="R48" s="138">
        <v>61.5</v>
      </c>
      <c r="S48" s="139">
        <f t="shared" si="11"/>
        <v>61.5</v>
      </c>
      <c r="T48" s="144">
        <f t="shared" si="14"/>
        <v>1.6</v>
      </c>
      <c r="U48" s="127"/>
    </row>
    <row r="49" spans="1:21" s="128" customFormat="1" ht="12" customHeight="1" x14ac:dyDescent="0.15">
      <c r="A49" s="156"/>
      <c r="C49" s="126" t="s">
        <v>276</v>
      </c>
      <c r="D49" s="136" t="s">
        <v>261</v>
      </c>
      <c r="E49" s="138"/>
      <c r="F49" s="138">
        <v>12</v>
      </c>
      <c r="G49" s="138"/>
      <c r="H49" s="123">
        <f t="shared" si="12"/>
        <v>12</v>
      </c>
      <c r="I49" s="135"/>
      <c r="J49" s="138"/>
      <c r="K49" s="138">
        <v>9.6</v>
      </c>
      <c r="L49" s="138"/>
      <c r="M49" s="139">
        <f t="shared" si="13"/>
        <v>9.6</v>
      </c>
      <c r="N49" s="135"/>
      <c r="O49" s="139" t="s">
        <v>277</v>
      </c>
      <c r="P49" s="138"/>
      <c r="Q49" s="138">
        <v>8.6</v>
      </c>
      <c r="R49" s="138"/>
      <c r="S49" s="139">
        <f t="shared" si="11"/>
        <v>8.6</v>
      </c>
      <c r="T49" s="157">
        <f t="shared" si="14"/>
        <v>0.8</v>
      </c>
      <c r="U49" s="127"/>
    </row>
    <row r="50" spans="1:21" s="128" customFormat="1" x14ac:dyDescent="0.15">
      <c r="A50" s="154"/>
      <c r="C50" s="126" t="s">
        <v>276</v>
      </c>
      <c r="D50" s="136" t="s">
        <v>265</v>
      </c>
      <c r="E50" s="138"/>
      <c r="F50" s="138">
        <v>15</v>
      </c>
      <c r="G50" s="138"/>
      <c r="H50" s="123">
        <f>SUM(E50:G50)</f>
        <v>15</v>
      </c>
      <c r="I50" s="135"/>
      <c r="J50" s="138"/>
      <c r="K50" s="138">
        <v>12</v>
      </c>
      <c r="L50" s="138"/>
      <c r="M50" s="139">
        <f t="shared" si="13"/>
        <v>12</v>
      </c>
      <c r="N50" s="135"/>
      <c r="O50" s="139" t="s">
        <v>278</v>
      </c>
      <c r="P50" s="138"/>
      <c r="Q50" s="138">
        <v>9.4</v>
      </c>
      <c r="R50" s="138"/>
      <c r="S50" s="139">
        <v>9.4</v>
      </c>
      <c r="U50" s="127"/>
    </row>
    <row r="51" spans="1:21" s="128" customFormat="1" x14ac:dyDescent="0.15">
      <c r="A51" s="154"/>
      <c r="C51" s="126" t="s">
        <v>269</v>
      </c>
      <c r="D51" s="158" t="s">
        <v>279</v>
      </c>
      <c r="E51" s="138"/>
      <c r="F51" s="138"/>
      <c r="G51" s="138">
        <v>18.75</v>
      </c>
      <c r="H51" s="123">
        <f>SUM(E51:G51)</f>
        <v>18.75</v>
      </c>
      <c r="I51" s="135"/>
      <c r="J51" s="138"/>
      <c r="K51" s="138"/>
      <c r="L51" s="138">
        <v>15</v>
      </c>
      <c r="M51" s="139">
        <f t="shared" si="13"/>
        <v>15</v>
      </c>
      <c r="N51" s="135"/>
      <c r="O51" s="139" t="s">
        <v>280</v>
      </c>
      <c r="P51" s="138"/>
      <c r="Q51" s="138"/>
      <c r="R51" s="138">
        <v>15</v>
      </c>
      <c r="S51" s="139">
        <f>SUM(P51:R51)</f>
        <v>15</v>
      </c>
      <c r="U51" s="127"/>
    </row>
    <row r="52" spans="1:21" s="128" customFormat="1" x14ac:dyDescent="0.15">
      <c r="A52" s="154"/>
      <c r="C52" s="126" t="s">
        <v>269</v>
      </c>
      <c r="D52" s="158" t="s">
        <v>281</v>
      </c>
      <c r="E52" s="138"/>
      <c r="F52" s="138">
        <v>18.75</v>
      </c>
      <c r="G52" s="118"/>
      <c r="H52" s="123">
        <f>SUM(E52:G52)</f>
        <v>18.75</v>
      </c>
      <c r="I52" s="135"/>
      <c r="J52" s="138"/>
      <c r="K52" s="138">
        <v>15</v>
      </c>
      <c r="L52" s="138"/>
      <c r="M52" s="139">
        <f t="shared" si="13"/>
        <v>15</v>
      </c>
      <c r="N52" s="135"/>
      <c r="O52" s="139" t="s">
        <v>280</v>
      </c>
      <c r="P52" s="138"/>
      <c r="Q52" s="138">
        <v>11</v>
      </c>
      <c r="R52" s="138"/>
      <c r="S52" s="139">
        <f>SUM(P52:R52)</f>
        <v>11</v>
      </c>
      <c r="U52" s="127"/>
    </row>
    <row r="53" spans="1:21" s="128" customFormat="1" ht="11.25" customHeight="1" x14ac:dyDescent="0.15">
      <c r="A53" s="159"/>
      <c r="C53" s="126" t="s">
        <v>282</v>
      </c>
      <c r="D53" s="136" t="s">
        <v>275</v>
      </c>
      <c r="E53" s="155"/>
      <c r="F53" s="138">
        <v>3.8960000000000004</v>
      </c>
      <c r="G53" s="138"/>
      <c r="H53" s="123">
        <f t="shared" si="12"/>
        <v>3.8960000000000004</v>
      </c>
      <c r="I53" s="135"/>
      <c r="J53" s="138"/>
      <c r="K53" s="138">
        <v>2</v>
      </c>
      <c r="L53" s="138"/>
      <c r="M53" s="139">
        <f t="shared" si="13"/>
        <v>2</v>
      </c>
      <c r="N53" s="135"/>
      <c r="O53" s="139" t="s">
        <v>283</v>
      </c>
      <c r="P53" s="138"/>
      <c r="Q53" s="138">
        <v>1.6</v>
      </c>
      <c r="R53" s="138"/>
      <c r="S53" s="139">
        <f>SUM(P53:R53)</f>
        <v>1.6</v>
      </c>
      <c r="U53" s="127"/>
    </row>
    <row r="54" spans="1:21" s="128" customFormat="1" ht="12" customHeight="1" x14ac:dyDescent="0.15">
      <c r="A54" s="159"/>
      <c r="C54" s="126" t="s">
        <v>282</v>
      </c>
      <c r="D54" s="136" t="s">
        <v>284</v>
      </c>
      <c r="E54" s="138">
        <v>1.5</v>
      </c>
      <c r="F54" s="118"/>
      <c r="G54" s="138"/>
      <c r="H54" s="123">
        <f t="shared" si="12"/>
        <v>1.5</v>
      </c>
      <c r="I54" s="135"/>
      <c r="J54" s="138">
        <v>1.2</v>
      </c>
      <c r="K54" s="138"/>
      <c r="L54" s="138"/>
      <c r="M54" s="139">
        <f t="shared" si="13"/>
        <v>1.2</v>
      </c>
      <c r="N54" s="135"/>
      <c r="O54" s="139"/>
      <c r="P54" s="138">
        <v>0.8</v>
      </c>
      <c r="Q54" s="138"/>
      <c r="R54" s="138"/>
      <c r="S54" s="139">
        <f>SUM(P54:R54)</f>
        <v>0.8</v>
      </c>
      <c r="U54" s="127"/>
    </row>
    <row r="55" spans="1:21" s="128" customFormat="1" ht="12" customHeight="1" x14ac:dyDescent="0.15">
      <c r="A55" s="159"/>
      <c r="C55" s="160" t="s">
        <v>285</v>
      </c>
      <c r="D55" s="136" t="s">
        <v>286</v>
      </c>
      <c r="E55" s="138"/>
      <c r="F55" s="118"/>
      <c r="G55" s="118">
        <v>1.25</v>
      </c>
      <c r="H55" s="123">
        <f t="shared" si="12"/>
        <v>1.25</v>
      </c>
      <c r="I55" s="135"/>
      <c r="J55" s="138"/>
      <c r="K55" s="138"/>
      <c r="L55" s="138">
        <v>1</v>
      </c>
      <c r="M55" s="139">
        <f t="shared" si="13"/>
        <v>1</v>
      </c>
      <c r="N55" s="135"/>
      <c r="O55" s="139" t="s">
        <v>280</v>
      </c>
      <c r="P55" s="138"/>
      <c r="Q55" s="138"/>
      <c r="R55" s="138"/>
      <c r="S55" s="139"/>
      <c r="U55" s="161"/>
    </row>
    <row r="56" spans="1:21" s="128" customFormat="1" x14ac:dyDescent="0.15">
      <c r="A56" s="159"/>
      <c r="C56" s="126" t="s">
        <v>287</v>
      </c>
      <c r="D56" s="162" t="s">
        <v>288</v>
      </c>
      <c r="E56" s="138"/>
      <c r="F56" s="118">
        <v>2.8259999999999996</v>
      </c>
      <c r="G56" s="138"/>
      <c r="H56" s="123">
        <f>SUM(E56:G56)</f>
        <v>2.8259999999999996</v>
      </c>
      <c r="I56" s="135"/>
      <c r="J56" s="138"/>
      <c r="K56" s="138">
        <v>2.262</v>
      </c>
      <c r="L56" s="138"/>
      <c r="M56" s="139">
        <f t="shared" si="13"/>
        <v>2.262</v>
      </c>
      <c r="N56" s="135"/>
      <c r="O56" s="163" t="s">
        <v>257</v>
      </c>
      <c r="P56" s="138"/>
      <c r="Q56" s="138">
        <v>2.238</v>
      </c>
      <c r="R56" s="138"/>
      <c r="S56" s="139">
        <f>SUM(P56:R56)</f>
        <v>2.238</v>
      </c>
    </row>
    <row r="57" spans="1:21" s="128" customFormat="1" x14ac:dyDescent="0.15">
      <c r="A57" s="159"/>
      <c r="C57" s="126" t="s">
        <v>253</v>
      </c>
      <c r="D57" s="136" t="s">
        <v>289</v>
      </c>
      <c r="E57" s="138"/>
      <c r="F57" s="117">
        <v>6</v>
      </c>
      <c r="G57" s="164"/>
      <c r="H57" s="119">
        <f t="shared" si="12"/>
        <v>6</v>
      </c>
      <c r="I57" s="165"/>
      <c r="J57" s="164"/>
      <c r="K57" s="164">
        <v>5.125</v>
      </c>
      <c r="L57" s="164"/>
      <c r="M57" s="163">
        <f t="shared" si="13"/>
        <v>5.125</v>
      </c>
      <c r="N57" s="165"/>
      <c r="O57" s="163" t="s">
        <v>257</v>
      </c>
      <c r="P57" s="164"/>
      <c r="Q57" s="164">
        <v>4.5</v>
      </c>
      <c r="R57" s="164"/>
      <c r="S57" s="163">
        <f>SUM(P57:R57)</f>
        <v>4.5</v>
      </c>
    </row>
    <row r="58" spans="1:21" s="128" customFormat="1" x14ac:dyDescent="0.15">
      <c r="A58" s="159"/>
      <c r="C58" s="126" t="s">
        <v>255</v>
      </c>
      <c r="D58" s="136" t="s">
        <v>290</v>
      </c>
      <c r="E58" s="138"/>
      <c r="F58" s="117">
        <v>21.599999999999994</v>
      </c>
      <c r="G58" s="164"/>
      <c r="H58" s="119">
        <f t="shared" si="12"/>
        <v>21.599999999999994</v>
      </c>
      <c r="I58" s="135"/>
      <c r="J58" s="138"/>
      <c r="K58" s="164">
        <v>18.45</v>
      </c>
      <c r="L58" s="164"/>
      <c r="M58" s="163">
        <f t="shared" si="13"/>
        <v>18.45</v>
      </c>
      <c r="N58" s="135"/>
      <c r="O58" s="163" t="s">
        <v>291</v>
      </c>
      <c r="P58" s="164"/>
      <c r="Q58" s="164">
        <v>16.2</v>
      </c>
      <c r="R58" s="138"/>
      <c r="S58" s="163">
        <f>SUM(P58:R58)</f>
        <v>16.2</v>
      </c>
    </row>
    <row r="59" spans="1:21" s="128" customFormat="1" x14ac:dyDescent="0.25">
      <c r="A59" s="159"/>
      <c r="C59" s="131" t="s">
        <v>292</v>
      </c>
      <c r="D59" s="149"/>
      <c r="E59" s="133">
        <f>SUM(E43:E58)</f>
        <v>1.5</v>
      </c>
      <c r="F59" s="133">
        <f>SUM(F43:F58)</f>
        <v>96.957999999999984</v>
      </c>
      <c r="G59" s="133">
        <f>SUM(G43:G58)</f>
        <v>155.25</v>
      </c>
      <c r="H59" s="134">
        <f>SUM(H43:H58)</f>
        <v>253.70799999999997</v>
      </c>
      <c r="I59" s="135"/>
      <c r="J59" s="133">
        <f>SUM(J43:J58)</f>
        <v>1.2</v>
      </c>
      <c r="K59" s="133">
        <f>SUM(K43:K58)</f>
        <v>76.162999999999997</v>
      </c>
      <c r="L59" s="133">
        <f>SUM(L43:L58)</f>
        <v>127.5</v>
      </c>
      <c r="M59" s="134">
        <f>SUM(M43:M58)</f>
        <v>204.86299999999997</v>
      </c>
      <c r="N59" s="135"/>
      <c r="O59" s="134"/>
      <c r="P59" s="133">
        <f>SUM(P43:P58)</f>
        <v>0.8</v>
      </c>
      <c r="Q59" s="133">
        <f>SUM(Q43:Q58)</f>
        <v>64.433999999999997</v>
      </c>
      <c r="R59" s="133">
        <f>SUM(R43:R58)</f>
        <v>117.5</v>
      </c>
      <c r="S59" s="134">
        <f>SUM(S43:S58)</f>
        <v>182.73399999999998</v>
      </c>
    </row>
    <row r="60" spans="1:21" s="128" customFormat="1" x14ac:dyDescent="0.15">
      <c r="A60" s="159"/>
      <c r="C60" s="166" t="s">
        <v>293</v>
      </c>
      <c r="D60" s="167"/>
      <c r="E60" s="168">
        <f>E59+E41+E39+E37+E28+E25+E22+E16</f>
        <v>1.5</v>
      </c>
      <c r="F60" s="168">
        <f>F59+F41+F39+F37+F28+F25+F22+F16</f>
        <v>323.52250000000004</v>
      </c>
      <c r="G60" s="168">
        <f>G59+G41+G39+G37+G28+G25+G22+G16</f>
        <v>160.41</v>
      </c>
      <c r="H60" s="169">
        <f>H59+H41+H39+H37+H28+H25+H22+H16</f>
        <v>485.43249999999989</v>
      </c>
      <c r="I60" s="135"/>
      <c r="J60" s="168">
        <f>J59+J41+J39+J37+J28+J25+J22+J16</f>
        <v>1.2</v>
      </c>
      <c r="K60" s="168">
        <f>K59+K41+K39+K37+K28+K25+K22+K16</f>
        <v>254.82740000000001</v>
      </c>
      <c r="L60" s="168">
        <f>L59+L41+L39+L37+L28+L25+L22+L16</f>
        <v>132.66</v>
      </c>
      <c r="M60" s="169">
        <f>M59+M41+M39+M37+M28+M25+M22+M16</f>
        <v>388.68739999999997</v>
      </c>
      <c r="N60" s="135"/>
      <c r="O60" s="169"/>
      <c r="P60" s="168">
        <f>P59+P41+P39+P37+P28+P25+P22+P16</f>
        <v>0.8</v>
      </c>
      <c r="Q60" s="168">
        <f>Q59+Q41+Q39+Q37+Q28+Q25+Q22+Q16</f>
        <v>219.61872</v>
      </c>
      <c r="R60" s="168">
        <f>R59+R41+R39+R37+R28+R25+R22+R16</f>
        <v>122.35899999999999</v>
      </c>
      <c r="S60" s="169">
        <f>S59+S41+S39+S37+S28+S25+S22+S16</f>
        <v>342.77771999999999</v>
      </c>
    </row>
    <row r="61" spans="1:21" s="128" customFormat="1" x14ac:dyDescent="0.2">
      <c r="A61" s="159"/>
      <c r="C61" s="287" t="s">
        <v>294</v>
      </c>
      <c r="D61" s="287"/>
      <c r="E61" s="92"/>
      <c r="F61" s="92"/>
      <c r="G61" s="170"/>
      <c r="H61" s="92"/>
      <c r="I61" s="92"/>
      <c r="J61" s="92"/>
      <c r="K61" s="92"/>
      <c r="L61" s="92"/>
      <c r="M61" s="92"/>
      <c r="N61" s="135"/>
      <c r="O61" s="92"/>
      <c r="P61" s="92"/>
      <c r="Q61" s="92"/>
      <c r="R61" s="92"/>
      <c r="S61" s="92"/>
    </row>
    <row r="62" spans="1:21" s="128" customFormat="1" ht="16.5" x14ac:dyDescent="0.3">
      <c r="A62" s="159"/>
      <c r="C62" s="171" t="s">
        <v>295</v>
      </c>
      <c r="D62" s="171"/>
      <c r="E62" s="172"/>
      <c r="F62" s="143"/>
      <c r="G62" s="130"/>
      <c r="H62" s="143"/>
      <c r="I62" s="143"/>
      <c r="J62" s="173"/>
      <c r="K62" s="173"/>
      <c r="L62" s="173"/>
      <c r="M62" s="173"/>
      <c r="N62" s="143"/>
      <c r="O62" s="143"/>
      <c r="P62" s="143"/>
      <c r="Q62" s="143"/>
      <c r="R62" s="143"/>
      <c r="S62" s="174"/>
    </row>
    <row r="63" spans="1:21" s="128" customFormat="1" ht="16.5" x14ac:dyDescent="0.3">
      <c r="A63" s="159"/>
      <c r="C63" s="171" t="s">
        <v>296</v>
      </c>
      <c r="D63" s="175"/>
      <c r="E63" s="175"/>
      <c r="F63" s="176"/>
      <c r="G63" s="177"/>
      <c r="H63" s="176"/>
      <c r="I63" s="176"/>
      <c r="J63" s="176"/>
      <c r="K63" s="176"/>
      <c r="L63" s="178"/>
      <c r="M63" s="176"/>
      <c r="N63" s="176"/>
      <c r="O63" s="176"/>
      <c r="P63" s="176"/>
      <c r="Q63" s="176"/>
      <c r="R63" s="176"/>
      <c r="S63" s="176"/>
    </row>
    <row r="64" spans="1:21" s="128" customFormat="1" ht="16.5" x14ac:dyDescent="0.3">
      <c r="A64" s="159"/>
      <c r="C64" s="171" t="s">
        <v>297</v>
      </c>
      <c r="D64" s="179"/>
      <c r="E64" s="179"/>
      <c r="G64" s="180"/>
      <c r="L64" s="181"/>
    </row>
    <row r="65" spans="1:19" s="128" customFormat="1" ht="16.5" x14ac:dyDescent="0.3">
      <c r="A65" s="159"/>
      <c r="C65" s="171" t="s">
        <v>298</v>
      </c>
      <c r="D65" s="182"/>
      <c r="E65" s="182"/>
      <c r="F65" s="92"/>
      <c r="G65" s="170"/>
      <c r="H65" s="92"/>
      <c r="I65" s="183"/>
      <c r="J65" s="184"/>
      <c r="K65" s="92"/>
      <c r="L65" s="185"/>
      <c r="M65" s="92"/>
      <c r="N65" s="92"/>
      <c r="O65" s="92"/>
      <c r="P65" s="92"/>
      <c r="Q65" s="92"/>
      <c r="R65" s="92"/>
      <c r="S65" s="92"/>
    </row>
    <row r="66" spans="1:19" s="128" customFormat="1" ht="16.5" x14ac:dyDescent="0.3">
      <c r="A66" s="159"/>
      <c r="C66" s="171" t="s">
        <v>299</v>
      </c>
      <c r="D66" s="182"/>
      <c r="E66" s="182"/>
      <c r="F66" s="92"/>
      <c r="G66" s="170"/>
      <c r="H66" s="92"/>
      <c r="I66" s="92"/>
      <c r="J66" s="92"/>
      <c r="K66" s="92"/>
      <c r="L66" s="184"/>
      <c r="M66" s="92"/>
      <c r="N66" s="92"/>
      <c r="O66" s="92"/>
      <c r="P66" s="92"/>
      <c r="Q66" s="92"/>
      <c r="R66" s="92"/>
      <c r="S66" s="92"/>
    </row>
    <row r="67" spans="1:19" s="128" customFormat="1" x14ac:dyDescent="0.2">
      <c r="A67" s="159"/>
      <c r="D67" s="92"/>
      <c r="E67" s="92"/>
      <c r="F67" s="183"/>
      <c r="G67" s="170"/>
      <c r="H67" s="92"/>
      <c r="I67" s="92"/>
      <c r="J67" s="184"/>
      <c r="K67" s="92"/>
      <c r="L67" s="185"/>
      <c r="M67" s="92"/>
      <c r="N67" s="92"/>
      <c r="O67" s="92"/>
      <c r="P67" s="92"/>
      <c r="Q67" s="92"/>
      <c r="R67" s="92"/>
      <c r="S67" s="92"/>
    </row>
    <row r="68" spans="1:19" s="128" customFormat="1" x14ac:dyDescent="0.2">
      <c r="A68" s="159"/>
      <c r="C68" s="92"/>
      <c r="D68" s="92"/>
      <c r="E68" s="92"/>
      <c r="F68" s="92"/>
      <c r="G68" s="170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</row>
    <row r="69" spans="1:19" s="128" customFormat="1" x14ac:dyDescent="0.2">
      <c r="A69" s="159"/>
      <c r="C69" s="92"/>
      <c r="D69" s="92"/>
      <c r="E69" s="92"/>
      <c r="F69" s="92"/>
      <c r="G69" s="170"/>
      <c r="H69" s="92"/>
      <c r="I69" s="92"/>
      <c r="J69" s="185"/>
      <c r="K69" s="92"/>
      <c r="L69" s="92"/>
      <c r="M69" s="92"/>
      <c r="N69" s="92"/>
      <c r="O69" s="92"/>
      <c r="P69" s="92"/>
      <c r="Q69" s="92"/>
      <c r="R69" s="92"/>
      <c r="S69" s="92"/>
    </row>
    <row r="70" spans="1:19" s="128" customFormat="1" x14ac:dyDescent="0.2">
      <c r="A70" s="159"/>
      <c r="C70" s="92"/>
      <c r="D70" s="92"/>
      <c r="E70" s="92"/>
      <c r="F70" s="92"/>
      <c r="G70" s="170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</row>
    <row r="71" spans="1:19" s="128" customFormat="1" x14ac:dyDescent="0.2">
      <c r="A71" s="159"/>
      <c r="C71" s="92"/>
      <c r="D71" s="92"/>
      <c r="E71" s="92"/>
      <c r="F71" s="92"/>
      <c r="G71" s="170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</row>
    <row r="72" spans="1:19" s="128" customFormat="1" x14ac:dyDescent="0.2">
      <c r="A72" s="159"/>
      <c r="C72" s="92"/>
      <c r="D72" s="92"/>
      <c r="E72" s="92"/>
      <c r="F72" s="92"/>
      <c r="G72" s="170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</row>
    <row r="73" spans="1:19" s="128" customFormat="1" x14ac:dyDescent="0.2">
      <c r="A73" s="159"/>
      <c r="C73" s="92"/>
      <c r="D73" s="92"/>
      <c r="E73" s="92"/>
      <c r="F73" s="92"/>
      <c r="G73" s="170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</row>
    <row r="74" spans="1:19" s="128" customFormat="1" x14ac:dyDescent="0.2">
      <c r="A74" s="159"/>
      <c r="C74" s="92"/>
      <c r="D74" s="92"/>
      <c r="E74" s="92"/>
      <c r="F74" s="92"/>
      <c r="G74" s="170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</row>
    <row r="75" spans="1:19" s="128" customFormat="1" x14ac:dyDescent="0.2">
      <c r="A75" s="159"/>
      <c r="C75" s="92"/>
      <c r="D75" s="92"/>
      <c r="E75" s="92"/>
      <c r="F75" s="92"/>
      <c r="G75" s="170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</row>
    <row r="76" spans="1:19" s="128" customFormat="1" x14ac:dyDescent="0.2">
      <c r="A76" s="159"/>
      <c r="C76" s="92"/>
      <c r="D76" s="92"/>
      <c r="E76" s="92"/>
      <c r="F76" s="92"/>
      <c r="G76" s="170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</row>
    <row r="77" spans="1:19" s="128" customFormat="1" x14ac:dyDescent="0.2">
      <c r="A77" s="159"/>
      <c r="C77" s="92"/>
      <c r="D77" s="92"/>
      <c r="E77" s="92"/>
      <c r="F77" s="92"/>
      <c r="G77" s="170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</row>
    <row r="78" spans="1:19" s="128" customFormat="1" x14ac:dyDescent="0.2">
      <c r="A78" s="159"/>
      <c r="C78" s="92"/>
      <c r="D78" s="92"/>
      <c r="E78" s="92"/>
      <c r="F78" s="92"/>
      <c r="G78" s="170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</row>
    <row r="79" spans="1:19" s="128" customFormat="1" x14ac:dyDescent="0.2">
      <c r="A79" s="159"/>
      <c r="C79" s="92"/>
      <c r="D79" s="92"/>
      <c r="E79" s="92"/>
      <c r="F79" s="92"/>
      <c r="G79" s="170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</row>
    <row r="80" spans="1:19" s="128" customFormat="1" x14ac:dyDescent="0.2">
      <c r="A80" s="159"/>
      <c r="C80" s="92"/>
      <c r="D80" s="92"/>
      <c r="E80" s="92"/>
      <c r="F80" s="92"/>
      <c r="G80" s="170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</row>
    <row r="81" spans="1:25" s="128" customFormat="1" x14ac:dyDescent="0.2">
      <c r="A81" s="159"/>
      <c r="C81" s="92"/>
      <c r="D81" s="92"/>
      <c r="E81" s="92"/>
      <c r="F81" s="92"/>
      <c r="G81" s="170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</row>
    <row r="82" spans="1:25" s="128" customFormat="1" ht="12" customHeight="1" x14ac:dyDescent="0.2">
      <c r="A82" s="159"/>
      <c r="C82" s="92"/>
      <c r="D82" s="92"/>
      <c r="E82" s="92"/>
      <c r="F82" s="92"/>
      <c r="G82" s="170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</row>
    <row r="83" spans="1:25" s="128" customFormat="1" x14ac:dyDescent="0.2">
      <c r="A83" s="159"/>
      <c r="C83" s="92"/>
      <c r="D83" s="92"/>
      <c r="E83" s="92"/>
      <c r="F83" s="92"/>
      <c r="G83" s="170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</row>
    <row r="84" spans="1:25" s="128" customFormat="1" x14ac:dyDescent="0.2">
      <c r="A84" s="154"/>
      <c r="C84" s="92"/>
      <c r="D84" s="92"/>
      <c r="E84" s="92"/>
      <c r="F84" s="92"/>
      <c r="G84" s="170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</row>
    <row r="85" spans="1:25" s="128" customFormat="1" x14ac:dyDescent="0.2">
      <c r="A85" s="159"/>
      <c r="C85" s="92"/>
      <c r="D85" s="92"/>
      <c r="E85" s="92"/>
      <c r="F85" s="92"/>
      <c r="G85" s="170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147"/>
      <c r="Y85" s="92"/>
    </row>
    <row r="86" spans="1:25" s="128" customFormat="1" x14ac:dyDescent="0.2">
      <c r="A86" s="159"/>
      <c r="C86" s="92"/>
      <c r="D86" s="92"/>
      <c r="E86" s="92"/>
      <c r="F86" s="92"/>
      <c r="G86" s="170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147"/>
      <c r="Y86" s="92"/>
    </row>
    <row r="87" spans="1:25" s="128" customFormat="1" x14ac:dyDescent="0.2">
      <c r="A87" s="159"/>
      <c r="C87" s="92"/>
      <c r="D87" s="92"/>
      <c r="E87" s="92"/>
      <c r="F87" s="92"/>
      <c r="G87" s="170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147"/>
      <c r="Y87" s="92"/>
    </row>
    <row r="88" spans="1:25" s="128" customFormat="1" x14ac:dyDescent="0.2">
      <c r="A88" s="159"/>
      <c r="C88" s="92"/>
      <c r="D88" s="92"/>
      <c r="E88" s="92"/>
      <c r="F88" s="92"/>
      <c r="G88" s="170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147"/>
      <c r="Y88" s="92"/>
    </row>
    <row r="89" spans="1:25" s="128" customFormat="1" ht="11.25" customHeight="1" x14ac:dyDescent="0.2">
      <c r="A89" s="159"/>
      <c r="C89" s="92"/>
      <c r="D89" s="92"/>
      <c r="E89" s="92"/>
      <c r="F89" s="92"/>
      <c r="G89" s="170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147"/>
      <c r="Y89" s="92"/>
    </row>
    <row r="90" spans="1:25" s="128" customFormat="1" x14ac:dyDescent="0.2">
      <c r="A90" s="159"/>
      <c r="C90" s="92"/>
      <c r="D90" s="92"/>
      <c r="E90" s="92"/>
      <c r="F90" s="92"/>
      <c r="G90" s="170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130"/>
      <c r="Y90" s="92"/>
    </row>
    <row r="91" spans="1:25" s="128" customFormat="1" x14ac:dyDescent="0.2">
      <c r="A91" s="159"/>
      <c r="C91" s="174"/>
      <c r="D91" s="92"/>
      <c r="E91" s="92"/>
      <c r="F91" s="92"/>
      <c r="G91" s="170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147"/>
      <c r="Y91" s="92"/>
    </row>
    <row r="92" spans="1:25" s="128" customFormat="1" x14ac:dyDescent="0.2">
      <c r="A92" s="159"/>
      <c r="B92" s="126"/>
      <c r="C92" s="174"/>
      <c r="D92" s="92"/>
      <c r="E92" s="92"/>
      <c r="F92" s="92"/>
      <c r="G92" s="170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147"/>
      <c r="Y92" s="92"/>
    </row>
    <row r="93" spans="1:25" s="128" customFormat="1" x14ac:dyDescent="0.2">
      <c r="B93" s="186"/>
      <c r="C93" s="174"/>
      <c r="D93" s="92"/>
      <c r="E93" s="92"/>
      <c r="F93" s="92"/>
      <c r="G93" s="170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147"/>
      <c r="Y93" s="92"/>
    </row>
    <row r="94" spans="1:25" s="128" customFormat="1" ht="13.5" x14ac:dyDescent="0.3">
      <c r="A94" s="104"/>
      <c r="B94" s="187"/>
      <c r="C94" s="174"/>
      <c r="D94" s="92"/>
      <c r="E94" s="92"/>
      <c r="F94" s="92"/>
      <c r="G94" s="170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147"/>
      <c r="Y94" s="92"/>
    </row>
    <row r="95" spans="1:25" s="104" customFormat="1" ht="15" customHeight="1" x14ac:dyDescent="0.3">
      <c r="A95" s="92"/>
      <c r="B95" s="187"/>
      <c r="C95" s="174"/>
      <c r="D95" s="92"/>
      <c r="E95" s="92"/>
      <c r="F95" s="92"/>
      <c r="G95" s="170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</row>
    <row r="96" spans="1:25" ht="11.1" customHeight="1" x14ac:dyDescent="0.3">
      <c r="B96" s="187"/>
      <c r="C96" s="174"/>
      <c r="T96" s="92"/>
      <c r="U96" s="92"/>
      <c r="V96" s="92"/>
      <c r="W96" s="92"/>
      <c r="X96" s="92"/>
      <c r="Y96" s="92"/>
    </row>
    <row r="97" spans="2:25" ht="12.75" customHeight="1" x14ac:dyDescent="0.3">
      <c r="B97" s="187"/>
      <c r="C97" s="174"/>
      <c r="T97" s="92"/>
      <c r="U97" s="92"/>
      <c r="V97" s="92"/>
      <c r="W97" s="92"/>
      <c r="X97" s="92"/>
      <c r="Y97" s="92"/>
    </row>
    <row r="98" spans="2:25" ht="11.1" customHeight="1" x14ac:dyDescent="0.3">
      <c r="B98" s="187"/>
      <c r="T98" s="92"/>
      <c r="U98" s="92"/>
      <c r="V98" s="92"/>
      <c r="W98" s="92"/>
      <c r="X98" s="92"/>
      <c r="Y98" s="92"/>
    </row>
    <row r="99" spans="2:25" x14ac:dyDescent="0.2">
      <c r="T99" s="92"/>
      <c r="U99" s="92"/>
      <c r="V99" s="92"/>
      <c r="W99" s="92"/>
      <c r="X99" s="92"/>
      <c r="Y99" s="92"/>
    </row>
    <row r="100" spans="2:25" ht="28.5" customHeight="1" x14ac:dyDescent="0.2">
      <c r="T100" s="92"/>
      <c r="U100" s="92"/>
      <c r="V100" s="92"/>
      <c r="W100" s="92"/>
      <c r="X100" s="92"/>
      <c r="Y100" s="92"/>
    </row>
    <row r="101" spans="2:25" x14ac:dyDescent="0.2">
      <c r="T101" s="92"/>
      <c r="U101" s="92"/>
      <c r="V101" s="92"/>
      <c r="W101" s="92"/>
      <c r="X101" s="92"/>
      <c r="Y101" s="92"/>
    </row>
    <row r="107" spans="2:25" ht="11.25" customHeight="1" x14ac:dyDescent="0.2"/>
    <row r="113" spans="1:2" ht="11.25" customHeight="1" x14ac:dyDescent="0.2"/>
    <row r="116" spans="1:2" ht="11.25" customHeight="1" x14ac:dyDescent="0.2"/>
    <row r="122" spans="1:2" ht="11.25" customHeight="1" x14ac:dyDescent="0.2"/>
    <row r="125" spans="1:2" ht="11.25" customHeight="1" x14ac:dyDescent="0.2">
      <c r="B125" s="188"/>
    </row>
    <row r="126" spans="1:2" x14ac:dyDescent="0.2">
      <c r="A126" s="188"/>
      <c r="B126" s="188"/>
    </row>
    <row r="127" spans="1:2" x14ac:dyDescent="0.2">
      <c r="A127" s="188"/>
      <c r="B127" s="188"/>
    </row>
    <row r="128" spans="1:2" x14ac:dyDescent="0.2">
      <c r="A128" s="188"/>
      <c r="B128" s="188"/>
    </row>
    <row r="129" spans="1:2" x14ac:dyDescent="0.2">
      <c r="A129" s="188"/>
      <c r="B129" s="188"/>
    </row>
    <row r="130" spans="1:2" x14ac:dyDescent="0.2">
      <c r="A130" s="188"/>
      <c r="B130" s="188"/>
    </row>
    <row r="131" spans="1:2" x14ac:dyDescent="0.2">
      <c r="A131" s="188"/>
    </row>
  </sheetData>
  <mergeCells count="8">
    <mergeCell ref="C61:D61"/>
    <mergeCell ref="E7:H7"/>
    <mergeCell ref="J7:M7"/>
    <mergeCell ref="P7:S7"/>
    <mergeCell ref="B3:S3"/>
    <mergeCell ref="B4:S4"/>
    <mergeCell ref="E6:M6"/>
    <mergeCell ref="O6:S6"/>
  </mergeCells>
  <printOptions horizontalCentered="1"/>
  <pageMargins left="0.78740157480314965" right="0.78740157480314965" top="0.9055118110236221" bottom="0.78740157480314965" header="0.59055118110236227" footer="0.59055118110236227"/>
  <pageSetup paperSize="9" scale="8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9CFB3-FBBD-47B3-986E-047A6D83A732}">
  <sheetPr>
    <tabColor rgb="FF92D050"/>
    <pageSetUpPr fitToPage="1"/>
  </sheetPr>
  <dimension ref="A2:M59"/>
  <sheetViews>
    <sheetView showGridLines="0" zoomScale="120" zoomScaleNormal="120" zoomScaleSheetLayoutView="100" workbookViewId="0">
      <selection activeCell="J10" sqref="J10"/>
    </sheetView>
  </sheetViews>
  <sheetFormatPr baseColWidth="10" defaultColWidth="10.28515625" defaultRowHeight="11.25" x14ac:dyDescent="0.25"/>
  <cols>
    <col min="1" max="1" width="10.28515625" style="229" customWidth="1"/>
    <col min="2" max="3" width="13.85546875" style="229" customWidth="1"/>
    <col min="4" max="4" width="23.5703125" style="229" customWidth="1"/>
    <col min="5" max="9" width="6.28515625" style="229" customWidth="1"/>
    <col min="10" max="244" width="10.28515625" style="229"/>
    <col min="245" max="245" width="10.28515625" style="229" customWidth="1"/>
    <col min="246" max="246" width="0.85546875" style="229" customWidth="1"/>
    <col min="247" max="247" width="10.28515625" style="229" customWidth="1"/>
    <col min="248" max="248" width="4.28515625" style="229" customWidth="1"/>
    <col min="249" max="249" width="12.42578125" style="229" customWidth="1"/>
    <col min="250" max="261" width="5.7109375" style="229" customWidth="1"/>
    <col min="262" max="263" width="6.42578125" style="229" customWidth="1"/>
    <col min="264" max="264" width="6.28515625" style="229" customWidth="1"/>
    <col min="265" max="500" width="10.28515625" style="229"/>
    <col min="501" max="501" width="10.28515625" style="229" customWidth="1"/>
    <col min="502" max="502" width="0.85546875" style="229" customWidth="1"/>
    <col min="503" max="503" width="10.28515625" style="229" customWidth="1"/>
    <col min="504" max="504" width="4.28515625" style="229" customWidth="1"/>
    <col min="505" max="505" width="12.42578125" style="229" customWidth="1"/>
    <col min="506" max="517" width="5.7109375" style="229" customWidth="1"/>
    <col min="518" max="519" width="6.42578125" style="229" customWidth="1"/>
    <col min="520" max="520" width="6.28515625" style="229" customWidth="1"/>
    <col min="521" max="756" width="10.28515625" style="229"/>
    <col min="757" max="757" width="10.28515625" style="229" customWidth="1"/>
    <col min="758" max="758" width="0.85546875" style="229" customWidth="1"/>
    <col min="759" max="759" width="10.28515625" style="229" customWidth="1"/>
    <col min="760" max="760" width="4.28515625" style="229" customWidth="1"/>
    <col min="761" max="761" width="12.42578125" style="229" customWidth="1"/>
    <col min="762" max="773" width="5.7109375" style="229" customWidth="1"/>
    <col min="774" max="775" width="6.42578125" style="229" customWidth="1"/>
    <col min="776" max="776" width="6.28515625" style="229" customWidth="1"/>
    <col min="777" max="1012" width="10.28515625" style="229"/>
    <col min="1013" max="1013" width="10.28515625" style="229" customWidth="1"/>
    <col min="1014" max="1014" width="0.85546875" style="229" customWidth="1"/>
    <col min="1015" max="1015" width="10.28515625" style="229" customWidth="1"/>
    <col min="1016" max="1016" width="4.28515625" style="229" customWidth="1"/>
    <col min="1017" max="1017" width="12.42578125" style="229" customWidth="1"/>
    <col min="1018" max="1029" width="5.7109375" style="229" customWidth="1"/>
    <col min="1030" max="1031" width="6.42578125" style="229" customWidth="1"/>
    <col min="1032" max="1032" width="6.28515625" style="229" customWidth="1"/>
    <col min="1033" max="1268" width="10.28515625" style="229"/>
    <col min="1269" max="1269" width="10.28515625" style="229" customWidth="1"/>
    <col min="1270" max="1270" width="0.85546875" style="229" customWidth="1"/>
    <col min="1271" max="1271" width="10.28515625" style="229" customWidth="1"/>
    <col min="1272" max="1272" width="4.28515625" style="229" customWidth="1"/>
    <col min="1273" max="1273" width="12.42578125" style="229" customWidth="1"/>
    <col min="1274" max="1285" width="5.7109375" style="229" customWidth="1"/>
    <col min="1286" max="1287" width="6.42578125" style="229" customWidth="1"/>
    <col min="1288" max="1288" width="6.28515625" style="229" customWidth="1"/>
    <col min="1289" max="1524" width="10.28515625" style="229"/>
    <col min="1525" max="1525" width="10.28515625" style="229" customWidth="1"/>
    <col min="1526" max="1526" width="0.85546875" style="229" customWidth="1"/>
    <col min="1527" max="1527" width="10.28515625" style="229" customWidth="1"/>
    <col min="1528" max="1528" width="4.28515625" style="229" customWidth="1"/>
    <col min="1529" max="1529" width="12.42578125" style="229" customWidth="1"/>
    <col min="1530" max="1541" width="5.7109375" style="229" customWidth="1"/>
    <col min="1542" max="1543" width="6.42578125" style="229" customWidth="1"/>
    <col min="1544" max="1544" width="6.28515625" style="229" customWidth="1"/>
    <col min="1545" max="1780" width="10.28515625" style="229"/>
    <col min="1781" max="1781" width="10.28515625" style="229" customWidth="1"/>
    <col min="1782" max="1782" width="0.85546875" style="229" customWidth="1"/>
    <col min="1783" max="1783" width="10.28515625" style="229" customWidth="1"/>
    <col min="1784" max="1784" width="4.28515625" style="229" customWidth="1"/>
    <col min="1785" max="1785" width="12.42578125" style="229" customWidth="1"/>
    <col min="1786" max="1797" width="5.7109375" style="229" customWidth="1"/>
    <col min="1798" max="1799" width="6.42578125" style="229" customWidth="1"/>
    <col min="1800" max="1800" width="6.28515625" style="229" customWidth="1"/>
    <col min="1801" max="2036" width="10.28515625" style="229"/>
    <col min="2037" max="2037" width="10.28515625" style="229" customWidth="1"/>
    <col min="2038" max="2038" width="0.85546875" style="229" customWidth="1"/>
    <col min="2039" max="2039" width="10.28515625" style="229" customWidth="1"/>
    <col min="2040" max="2040" width="4.28515625" style="229" customWidth="1"/>
    <col min="2041" max="2041" width="12.42578125" style="229" customWidth="1"/>
    <col min="2042" max="2053" width="5.7109375" style="229" customWidth="1"/>
    <col min="2054" max="2055" width="6.42578125" style="229" customWidth="1"/>
    <col min="2056" max="2056" width="6.28515625" style="229" customWidth="1"/>
    <col min="2057" max="2292" width="10.28515625" style="229"/>
    <col min="2293" max="2293" width="10.28515625" style="229" customWidth="1"/>
    <col min="2294" max="2294" width="0.85546875" style="229" customWidth="1"/>
    <col min="2295" max="2295" width="10.28515625" style="229" customWidth="1"/>
    <col min="2296" max="2296" width="4.28515625" style="229" customWidth="1"/>
    <col min="2297" max="2297" width="12.42578125" style="229" customWidth="1"/>
    <col min="2298" max="2309" width="5.7109375" style="229" customWidth="1"/>
    <col min="2310" max="2311" width="6.42578125" style="229" customWidth="1"/>
    <col min="2312" max="2312" width="6.28515625" style="229" customWidth="1"/>
    <col min="2313" max="2548" width="10.28515625" style="229"/>
    <col min="2549" max="2549" width="10.28515625" style="229" customWidth="1"/>
    <col min="2550" max="2550" width="0.85546875" style="229" customWidth="1"/>
    <col min="2551" max="2551" width="10.28515625" style="229" customWidth="1"/>
    <col min="2552" max="2552" width="4.28515625" style="229" customWidth="1"/>
    <col min="2553" max="2553" width="12.42578125" style="229" customWidth="1"/>
    <col min="2554" max="2565" width="5.7109375" style="229" customWidth="1"/>
    <col min="2566" max="2567" width="6.42578125" style="229" customWidth="1"/>
    <col min="2568" max="2568" width="6.28515625" style="229" customWidth="1"/>
    <col min="2569" max="2804" width="10.28515625" style="229"/>
    <col min="2805" max="2805" width="10.28515625" style="229" customWidth="1"/>
    <col min="2806" max="2806" width="0.85546875" style="229" customWidth="1"/>
    <col min="2807" max="2807" width="10.28515625" style="229" customWidth="1"/>
    <col min="2808" max="2808" width="4.28515625" style="229" customWidth="1"/>
    <col min="2809" max="2809" width="12.42578125" style="229" customWidth="1"/>
    <col min="2810" max="2821" width="5.7109375" style="229" customWidth="1"/>
    <col min="2822" max="2823" width="6.42578125" style="229" customWidth="1"/>
    <col min="2824" max="2824" width="6.28515625" style="229" customWidth="1"/>
    <col min="2825" max="3060" width="10.28515625" style="229"/>
    <col min="3061" max="3061" width="10.28515625" style="229" customWidth="1"/>
    <col min="3062" max="3062" width="0.85546875" style="229" customWidth="1"/>
    <col min="3063" max="3063" width="10.28515625" style="229" customWidth="1"/>
    <col min="3064" max="3064" width="4.28515625" style="229" customWidth="1"/>
    <col min="3065" max="3065" width="12.42578125" style="229" customWidth="1"/>
    <col min="3066" max="3077" width="5.7109375" style="229" customWidth="1"/>
    <col min="3078" max="3079" width="6.42578125" style="229" customWidth="1"/>
    <col min="3080" max="3080" width="6.28515625" style="229" customWidth="1"/>
    <col min="3081" max="3316" width="10.28515625" style="229"/>
    <col min="3317" max="3317" width="10.28515625" style="229" customWidth="1"/>
    <col min="3318" max="3318" width="0.85546875" style="229" customWidth="1"/>
    <col min="3319" max="3319" width="10.28515625" style="229" customWidth="1"/>
    <col min="3320" max="3320" width="4.28515625" style="229" customWidth="1"/>
    <col min="3321" max="3321" width="12.42578125" style="229" customWidth="1"/>
    <col min="3322" max="3333" width="5.7109375" style="229" customWidth="1"/>
    <col min="3334" max="3335" width="6.42578125" style="229" customWidth="1"/>
    <col min="3336" max="3336" width="6.28515625" style="229" customWidth="1"/>
    <col min="3337" max="3572" width="10.28515625" style="229"/>
    <col min="3573" max="3573" width="10.28515625" style="229" customWidth="1"/>
    <col min="3574" max="3574" width="0.85546875" style="229" customWidth="1"/>
    <col min="3575" max="3575" width="10.28515625" style="229" customWidth="1"/>
    <col min="3576" max="3576" width="4.28515625" style="229" customWidth="1"/>
    <col min="3577" max="3577" width="12.42578125" style="229" customWidth="1"/>
    <col min="3578" max="3589" width="5.7109375" style="229" customWidth="1"/>
    <col min="3590" max="3591" width="6.42578125" style="229" customWidth="1"/>
    <col min="3592" max="3592" width="6.28515625" style="229" customWidth="1"/>
    <col min="3593" max="3828" width="10.28515625" style="229"/>
    <col min="3829" max="3829" width="10.28515625" style="229" customWidth="1"/>
    <col min="3830" max="3830" width="0.85546875" style="229" customWidth="1"/>
    <col min="3831" max="3831" width="10.28515625" style="229" customWidth="1"/>
    <col min="3832" max="3832" width="4.28515625" style="229" customWidth="1"/>
    <col min="3833" max="3833" width="12.42578125" style="229" customWidth="1"/>
    <col min="3834" max="3845" width="5.7109375" style="229" customWidth="1"/>
    <col min="3846" max="3847" width="6.42578125" style="229" customWidth="1"/>
    <col min="3848" max="3848" width="6.28515625" style="229" customWidth="1"/>
    <col min="3849" max="4084" width="10.28515625" style="229"/>
    <col min="4085" max="4085" width="10.28515625" style="229" customWidth="1"/>
    <col min="4086" max="4086" width="0.85546875" style="229" customWidth="1"/>
    <col min="4087" max="4087" width="10.28515625" style="229" customWidth="1"/>
    <col min="4088" max="4088" width="4.28515625" style="229" customWidth="1"/>
    <col min="4089" max="4089" width="12.42578125" style="229" customWidth="1"/>
    <col min="4090" max="4101" width="5.7109375" style="229" customWidth="1"/>
    <col min="4102" max="4103" width="6.42578125" style="229" customWidth="1"/>
    <col min="4104" max="4104" width="6.28515625" style="229" customWidth="1"/>
    <col min="4105" max="4340" width="10.28515625" style="229"/>
    <col min="4341" max="4341" width="10.28515625" style="229" customWidth="1"/>
    <col min="4342" max="4342" width="0.85546875" style="229" customWidth="1"/>
    <col min="4343" max="4343" width="10.28515625" style="229" customWidth="1"/>
    <col min="4344" max="4344" width="4.28515625" style="229" customWidth="1"/>
    <col min="4345" max="4345" width="12.42578125" style="229" customWidth="1"/>
    <col min="4346" max="4357" width="5.7109375" style="229" customWidth="1"/>
    <col min="4358" max="4359" width="6.42578125" style="229" customWidth="1"/>
    <col min="4360" max="4360" width="6.28515625" style="229" customWidth="1"/>
    <col min="4361" max="4596" width="10.28515625" style="229"/>
    <col min="4597" max="4597" width="10.28515625" style="229" customWidth="1"/>
    <col min="4598" max="4598" width="0.85546875" style="229" customWidth="1"/>
    <col min="4599" max="4599" width="10.28515625" style="229" customWidth="1"/>
    <col min="4600" max="4600" width="4.28515625" style="229" customWidth="1"/>
    <col min="4601" max="4601" width="12.42578125" style="229" customWidth="1"/>
    <col min="4602" max="4613" width="5.7109375" style="229" customWidth="1"/>
    <col min="4614" max="4615" width="6.42578125" style="229" customWidth="1"/>
    <col min="4616" max="4616" width="6.28515625" style="229" customWidth="1"/>
    <col min="4617" max="4852" width="10.28515625" style="229"/>
    <col min="4853" max="4853" width="10.28515625" style="229" customWidth="1"/>
    <col min="4854" max="4854" width="0.85546875" style="229" customWidth="1"/>
    <col min="4855" max="4855" width="10.28515625" style="229" customWidth="1"/>
    <col min="4856" max="4856" width="4.28515625" style="229" customWidth="1"/>
    <col min="4857" max="4857" width="12.42578125" style="229" customWidth="1"/>
    <col min="4858" max="4869" width="5.7109375" style="229" customWidth="1"/>
    <col min="4870" max="4871" width="6.42578125" style="229" customWidth="1"/>
    <col min="4872" max="4872" width="6.28515625" style="229" customWidth="1"/>
    <col min="4873" max="5108" width="10.28515625" style="229"/>
    <col min="5109" max="5109" width="10.28515625" style="229" customWidth="1"/>
    <col min="5110" max="5110" width="0.85546875" style="229" customWidth="1"/>
    <col min="5111" max="5111" width="10.28515625" style="229" customWidth="1"/>
    <col min="5112" max="5112" width="4.28515625" style="229" customWidth="1"/>
    <col min="5113" max="5113" width="12.42578125" style="229" customWidth="1"/>
    <col min="5114" max="5125" width="5.7109375" style="229" customWidth="1"/>
    <col min="5126" max="5127" width="6.42578125" style="229" customWidth="1"/>
    <col min="5128" max="5128" width="6.28515625" style="229" customWidth="1"/>
    <col min="5129" max="5364" width="10.28515625" style="229"/>
    <col min="5365" max="5365" width="10.28515625" style="229" customWidth="1"/>
    <col min="5366" max="5366" width="0.85546875" style="229" customWidth="1"/>
    <col min="5367" max="5367" width="10.28515625" style="229" customWidth="1"/>
    <col min="5368" max="5368" width="4.28515625" style="229" customWidth="1"/>
    <col min="5369" max="5369" width="12.42578125" style="229" customWidth="1"/>
    <col min="5370" max="5381" width="5.7109375" style="229" customWidth="1"/>
    <col min="5382" max="5383" width="6.42578125" style="229" customWidth="1"/>
    <col min="5384" max="5384" width="6.28515625" style="229" customWidth="1"/>
    <col min="5385" max="5620" width="10.28515625" style="229"/>
    <col min="5621" max="5621" width="10.28515625" style="229" customWidth="1"/>
    <col min="5622" max="5622" width="0.85546875" style="229" customWidth="1"/>
    <col min="5623" max="5623" width="10.28515625" style="229" customWidth="1"/>
    <col min="5624" max="5624" width="4.28515625" style="229" customWidth="1"/>
    <col min="5625" max="5625" width="12.42578125" style="229" customWidth="1"/>
    <col min="5626" max="5637" width="5.7109375" style="229" customWidth="1"/>
    <col min="5638" max="5639" width="6.42578125" style="229" customWidth="1"/>
    <col min="5640" max="5640" width="6.28515625" style="229" customWidth="1"/>
    <col min="5641" max="5876" width="10.28515625" style="229"/>
    <col min="5877" max="5877" width="10.28515625" style="229" customWidth="1"/>
    <col min="5878" max="5878" width="0.85546875" style="229" customWidth="1"/>
    <col min="5879" max="5879" width="10.28515625" style="229" customWidth="1"/>
    <col min="5880" max="5880" width="4.28515625" style="229" customWidth="1"/>
    <col min="5881" max="5881" width="12.42578125" style="229" customWidth="1"/>
    <col min="5882" max="5893" width="5.7109375" style="229" customWidth="1"/>
    <col min="5894" max="5895" width="6.42578125" style="229" customWidth="1"/>
    <col min="5896" max="5896" width="6.28515625" style="229" customWidth="1"/>
    <col min="5897" max="6132" width="10.28515625" style="229"/>
    <col min="6133" max="6133" width="10.28515625" style="229" customWidth="1"/>
    <col min="6134" max="6134" width="0.85546875" style="229" customWidth="1"/>
    <col min="6135" max="6135" width="10.28515625" style="229" customWidth="1"/>
    <col min="6136" max="6136" width="4.28515625" style="229" customWidth="1"/>
    <col min="6137" max="6137" width="12.42578125" style="229" customWidth="1"/>
    <col min="6138" max="6149" width="5.7109375" style="229" customWidth="1"/>
    <col min="6150" max="6151" width="6.42578125" style="229" customWidth="1"/>
    <col min="6152" max="6152" width="6.28515625" style="229" customWidth="1"/>
    <col min="6153" max="6388" width="10.28515625" style="229"/>
    <col min="6389" max="6389" width="10.28515625" style="229" customWidth="1"/>
    <col min="6390" max="6390" width="0.85546875" style="229" customWidth="1"/>
    <col min="6391" max="6391" width="10.28515625" style="229" customWidth="1"/>
    <col min="6392" max="6392" width="4.28515625" style="229" customWidth="1"/>
    <col min="6393" max="6393" width="12.42578125" style="229" customWidth="1"/>
    <col min="6394" max="6405" width="5.7109375" style="229" customWidth="1"/>
    <col min="6406" max="6407" width="6.42578125" style="229" customWidth="1"/>
    <col min="6408" max="6408" width="6.28515625" style="229" customWidth="1"/>
    <col min="6409" max="6644" width="10.28515625" style="229"/>
    <col min="6645" max="6645" width="10.28515625" style="229" customWidth="1"/>
    <col min="6646" max="6646" width="0.85546875" style="229" customWidth="1"/>
    <col min="6647" max="6647" width="10.28515625" style="229" customWidth="1"/>
    <col min="6648" max="6648" width="4.28515625" style="229" customWidth="1"/>
    <col min="6649" max="6649" width="12.42578125" style="229" customWidth="1"/>
    <col min="6650" max="6661" width="5.7109375" style="229" customWidth="1"/>
    <col min="6662" max="6663" width="6.42578125" style="229" customWidth="1"/>
    <col min="6664" max="6664" width="6.28515625" style="229" customWidth="1"/>
    <col min="6665" max="6900" width="10.28515625" style="229"/>
    <col min="6901" max="6901" width="10.28515625" style="229" customWidth="1"/>
    <col min="6902" max="6902" width="0.85546875" style="229" customWidth="1"/>
    <col min="6903" max="6903" width="10.28515625" style="229" customWidth="1"/>
    <col min="6904" max="6904" width="4.28515625" style="229" customWidth="1"/>
    <col min="6905" max="6905" width="12.42578125" style="229" customWidth="1"/>
    <col min="6906" max="6917" width="5.7109375" style="229" customWidth="1"/>
    <col min="6918" max="6919" width="6.42578125" style="229" customWidth="1"/>
    <col min="6920" max="6920" width="6.28515625" style="229" customWidth="1"/>
    <col min="6921" max="7156" width="10.28515625" style="229"/>
    <col min="7157" max="7157" width="10.28515625" style="229" customWidth="1"/>
    <col min="7158" max="7158" width="0.85546875" style="229" customWidth="1"/>
    <col min="7159" max="7159" width="10.28515625" style="229" customWidth="1"/>
    <col min="7160" max="7160" width="4.28515625" style="229" customWidth="1"/>
    <col min="7161" max="7161" width="12.42578125" style="229" customWidth="1"/>
    <col min="7162" max="7173" width="5.7109375" style="229" customWidth="1"/>
    <col min="7174" max="7175" width="6.42578125" style="229" customWidth="1"/>
    <col min="7176" max="7176" width="6.28515625" style="229" customWidth="1"/>
    <col min="7177" max="7412" width="10.28515625" style="229"/>
    <col min="7413" max="7413" width="10.28515625" style="229" customWidth="1"/>
    <col min="7414" max="7414" width="0.85546875" style="229" customWidth="1"/>
    <col min="7415" max="7415" width="10.28515625" style="229" customWidth="1"/>
    <col min="7416" max="7416" width="4.28515625" style="229" customWidth="1"/>
    <col min="7417" max="7417" width="12.42578125" style="229" customWidth="1"/>
    <col min="7418" max="7429" width="5.7109375" style="229" customWidth="1"/>
    <col min="7430" max="7431" width="6.42578125" style="229" customWidth="1"/>
    <col min="7432" max="7432" width="6.28515625" style="229" customWidth="1"/>
    <col min="7433" max="7668" width="10.28515625" style="229"/>
    <col min="7669" max="7669" width="10.28515625" style="229" customWidth="1"/>
    <col min="7670" max="7670" width="0.85546875" style="229" customWidth="1"/>
    <col min="7671" max="7671" width="10.28515625" style="229" customWidth="1"/>
    <col min="7672" max="7672" width="4.28515625" style="229" customWidth="1"/>
    <col min="7673" max="7673" width="12.42578125" style="229" customWidth="1"/>
    <col min="7674" max="7685" width="5.7109375" style="229" customWidth="1"/>
    <col min="7686" max="7687" width="6.42578125" style="229" customWidth="1"/>
    <col min="7688" max="7688" width="6.28515625" style="229" customWidth="1"/>
    <col min="7689" max="7924" width="10.28515625" style="229"/>
    <col min="7925" max="7925" width="10.28515625" style="229" customWidth="1"/>
    <col min="7926" max="7926" width="0.85546875" style="229" customWidth="1"/>
    <col min="7927" max="7927" width="10.28515625" style="229" customWidth="1"/>
    <col min="7928" max="7928" width="4.28515625" style="229" customWidth="1"/>
    <col min="7929" max="7929" width="12.42578125" style="229" customWidth="1"/>
    <col min="7930" max="7941" width="5.7109375" style="229" customWidth="1"/>
    <col min="7942" max="7943" width="6.42578125" style="229" customWidth="1"/>
    <col min="7944" max="7944" width="6.28515625" style="229" customWidth="1"/>
    <col min="7945" max="8180" width="10.28515625" style="229"/>
    <col min="8181" max="8181" width="10.28515625" style="229" customWidth="1"/>
    <col min="8182" max="8182" width="0.85546875" style="229" customWidth="1"/>
    <col min="8183" max="8183" width="10.28515625" style="229" customWidth="1"/>
    <col min="8184" max="8184" width="4.28515625" style="229" customWidth="1"/>
    <col min="8185" max="8185" width="12.42578125" style="229" customWidth="1"/>
    <col min="8186" max="8197" width="5.7109375" style="229" customWidth="1"/>
    <col min="8198" max="8199" width="6.42578125" style="229" customWidth="1"/>
    <col min="8200" max="8200" width="6.28515625" style="229" customWidth="1"/>
    <col min="8201" max="8436" width="10.28515625" style="229"/>
    <col min="8437" max="8437" width="10.28515625" style="229" customWidth="1"/>
    <col min="8438" max="8438" width="0.85546875" style="229" customWidth="1"/>
    <col min="8439" max="8439" width="10.28515625" style="229" customWidth="1"/>
    <col min="8440" max="8440" width="4.28515625" style="229" customWidth="1"/>
    <col min="8441" max="8441" width="12.42578125" style="229" customWidth="1"/>
    <col min="8442" max="8453" width="5.7109375" style="229" customWidth="1"/>
    <col min="8454" max="8455" width="6.42578125" style="229" customWidth="1"/>
    <col min="8456" max="8456" width="6.28515625" style="229" customWidth="1"/>
    <col min="8457" max="8692" width="10.28515625" style="229"/>
    <col min="8693" max="8693" width="10.28515625" style="229" customWidth="1"/>
    <col min="8694" max="8694" width="0.85546875" style="229" customWidth="1"/>
    <col min="8695" max="8695" width="10.28515625" style="229" customWidth="1"/>
    <col min="8696" max="8696" width="4.28515625" style="229" customWidth="1"/>
    <col min="8697" max="8697" width="12.42578125" style="229" customWidth="1"/>
    <col min="8698" max="8709" width="5.7109375" style="229" customWidth="1"/>
    <col min="8710" max="8711" width="6.42578125" style="229" customWidth="1"/>
    <col min="8712" max="8712" width="6.28515625" style="229" customWidth="1"/>
    <col min="8713" max="8948" width="10.28515625" style="229"/>
    <col min="8949" max="8949" width="10.28515625" style="229" customWidth="1"/>
    <col min="8950" max="8950" width="0.85546875" style="229" customWidth="1"/>
    <col min="8951" max="8951" width="10.28515625" style="229" customWidth="1"/>
    <col min="8952" max="8952" width="4.28515625" style="229" customWidth="1"/>
    <col min="8953" max="8953" width="12.42578125" style="229" customWidth="1"/>
    <col min="8954" max="8965" width="5.7109375" style="229" customWidth="1"/>
    <col min="8966" max="8967" width="6.42578125" style="229" customWidth="1"/>
    <col min="8968" max="8968" width="6.28515625" style="229" customWidth="1"/>
    <col min="8969" max="9204" width="10.28515625" style="229"/>
    <col min="9205" max="9205" width="10.28515625" style="229" customWidth="1"/>
    <col min="9206" max="9206" width="0.85546875" style="229" customWidth="1"/>
    <col min="9207" max="9207" width="10.28515625" style="229" customWidth="1"/>
    <col min="9208" max="9208" width="4.28515625" style="229" customWidth="1"/>
    <col min="9209" max="9209" width="12.42578125" style="229" customWidth="1"/>
    <col min="9210" max="9221" width="5.7109375" style="229" customWidth="1"/>
    <col min="9222" max="9223" width="6.42578125" style="229" customWidth="1"/>
    <col min="9224" max="9224" width="6.28515625" style="229" customWidth="1"/>
    <col min="9225" max="9460" width="10.28515625" style="229"/>
    <col min="9461" max="9461" width="10.28515625" style="229" customWidth="1"/>
    <col min="9462" max="9462" width="0.85546875" style="229" customWidth="1"/>
    <col min="9463" max="9463" width="10.28515625" style="229" customWidth="1"/>
    <col min="9464" max="9464" width="4.28515625" style="229" customWidth="1"/>
    <col min="9465" max="9465" width="12.42578125" style="229" customWidth="1"/>
    <col min="9466" max="9477" width="5.7109375" style="229" customWidth="1"/>
    <col min="9478" max="9479" width="6.42578125" style="229" customWidth="1"/>
    <col min="9480" max="9480" width="6.28515625" style="229" customWidth="1"/>
    <col min="9481" max="9716" width="10.28515625" style="229"/>
    <col min="9717" max="9717" width="10.28515625" style="229" customWidth="1"/>
    <col min="9718" max="9718" width="0.85546875" style="229" customWidth="1"/>
    <col min="9719" max="9719" width="10.28515625" style="229" customWidth="1"/>
    <col min="9720" max="9720" width="4.28515625" style="229" customWidth="1"/>
    <col min="9721" max="9721" width="12.42578125" style="229" customWidth="1"/>
    <col min="9722" max="9733" width="5.7109375" style="229" customWidth="1"/>
    <col min="9734" max="9735" width="6.42578125" style="229" customWidth="1"/>
    <col min="9736" max="9736" width="6.28515625" style="229" customWidth="1"/>
    <col min="9737" max="9972" width="10.28515625" style="229"/>
    <col min="9973" max="9973" width="10.28515625" style="229" customWidth="1"/>
    <col min="9974" max="9974" width="0.85546875" style="229" customWidth="1"/>
    <col min="9975" max="9975" width="10.28515625" style="229" customWidth="1"/>
    <col min="9976" max="9976" width="4.28515625" style="229" customWidth="1"/>
    <col min="9977" max="9977" width="12.42578125" style="229" customWidth="1"/>
    <col min="9978" max="9989" width="5.7109375" style="229" customWidth="1"/>
    <col min="9990" max="9991" width="6.42578125" style="229" customWidth="1"/>
    <col min="9992" max="9992" width="6.28515625" style="229" customWidth="1"/>
    <col min="9993" max="10228" width="10.28515625" style="229"/>
    <col min="10229" max="10229" width="10.28515625" style="229" customWidth="1"/>
    <col min="10230" max="10230" width="0.85546875" style="229" customWidth="1"/>
    <col min="10231" max="10231" width="10.28515625" style="229" customWidth="1"/>
    <col min="10232" max="10232" width="4.28515625" style="229" customWidth="1"/>
    <col min="10233" max="10233" width="12.42578125" style="229" customWidth="1"/>
    <col min="10234" max="10245" width="5.7109375" style="229" customWidth="1"/>
    <col min="10246" max="10247" width="6.42578125" style="229" customWidth="1"/>
    <col min="10248" max="10248" width="6.28515625" style="229" customWidth="1"/>
    <col min="10249" max="10484" width="10.28515625" style="229"/>
    <col min="10485" max="10485" width="10.28515625" style="229" customWidth="1"/>
    <col min="10486" max="10486" width="0.85546875" style="229" customWidth="1"/>
    <col min="10487" max="10487" width="10.28515625" style="229" customWidth="1"/>
    <col min="10488" max="10488" width="4.28515625" style="229" customWidth="1"/>
    <col min="10489" max="10489" width="12.42578125" style="229" customWidth="1"/>
    <col min="10490" max="10501" width="5.7109375" style="229" customWidth="1"/>
    <col min="10502" max="10503" width="6.42578125" style="229" customWidth="1"/>
    <col min="10504" max="10504" width="6.28515625" style="229" customWidth="1"/>
    <col min="10505" max="10740" width="10.28515625" style="229"/>
    <col min="10741" max="10741" width="10.28515625" style="229" customWidth="1"/>
    <col min="10742" max="10742" width="0.85546875" style="229" customWidth="1"/>
    <col min="10743" max="10743" width="10.28515625" style="229" customWidth="1"/>
    <col min="10744" max="10744" width="4.28515625" style="229" customWidth="1"/>
    <col min="10745" max="10745" width="12.42578125" style="229" customWidth="1"/>
    <col min="10746" max="10757" width="5.7109375" style="229" customWidth="1"/>
    <col min="10758" max="10759" width="6.42578125" style="229" customWidth="1"/>
    <col min="10760" max="10760" width="6.28515625" style="229" customWidth="1"/>
    <col min="10761" max="10996" width="10.28515625" style="229"/>
    <col min="10997" max="10997" width="10.28515625" style="229" customWidth="1"/>
    <col min="10998" max="10998" width="0.85546875" style="229" customWidth="1"/>
    <col min="10999" max="10999" width="10.28515625" style="229" customWidth="1"/>
    <col min="11000" max="11000" width="4.28515625" style="229" customWidth="1"/>
    <col min="11001" max="11001" width="12.42578125" style="229" customWidth="1"/>
    <col min="11002" max="11013" width="5.7109375" style="229" customWidth="1"/>
    <col min="11014" max="11015" width="6.42578125" style="229" customWidth="1"/>
    <col min="11016" max="11016" width="6.28515625" style="229" customWidth="1"/>
    <col min="11017" max="11252" width="10.28515625" style="229"/>
    <col min="11253" max="11253" width="10.28515625" style="229" customWidth="1"/>
    <col min="11254" max="11254" width="0.85546875" style="229" customWidth="1"/>
    <col min="11255" max="11255" width="10.28515625" style="229" customWidth="1"/>
    <col min="11256" max="11256" width="4.28515625" style="229" customWidth="1"/>
    <col min="11257" max="11257" width="12.42578125" style="229" customWidth="1"/>
    <col min="11258" max="11269" width="5.7109375" style="229" customWidth="1"/>
    <col min="11270" max="11271" width="6.42578125" style="229" customWidth="1"/>
    <col min="11272" max="11272" width="6.28515625" style="229" customWidth="1"/>
    <col min="11273" max="11508" width="10.28515625" style="229"/>
    <col min="11509" max="11509" width="10.28515625" style="229" customWidth="1"/>
    <col min="11510" max="11510" width="0.85546875" style="229" customWidth="1"/>
    <col min="11511" max="11511" width="10.28515625" style="229" customWidth="1"/>
    <col min="11512" max="11512" width="4.28515625" style="229" customWidth="1"/>
    <col min="11513" max="11513" width="12.42578125" style="229" customWidth="1"/>
    <col min="11514" max="11525" width="5.7109375" style="229" customWidth="1"/>
    <col min="11526" max="11527" width="6.42578125" style="229" customWidth="1"/>
    <col min="11528" max="11528" width="6.28515625" style="229" customWidth="1"/>
    <col min="11529" max="11764" width="10.28515625" style="229"/>
    <col min="11765" max="11765" width="10.28515625" style="229" customWidth="1"/>
    <col min="11766" max="11766" width="0.85546875" style="229" customWidth="1"/>
    <col min="11767" max="11767" width="10.28515625" style="229" customWidth="1"/>
    <col min="11768" max="11768" width="4.28515625" style="229" customWidth="1"/>
    <col min="11769" max="11769" width="12.42578125" style="229" customWidth="1"/>
    <col min="11770" max="11781" width="5.7109375" style="229" customWidth="1"/>
    <col min="11782" max="11783" width="6.42578125" style="229" customWidth="1"/>
    <col min="11784" max="11784" width="6.28515625" style="229" customWidth="1"/>
    <col min="11785" max="12020" width="10.28515625" style="229"/>
    <col min="12021" max="12021" width="10.28515625" style="229" customWidth="1"/>
    <col min="12022" max="12022" width="0.85546875" style="229" customWidth="1"/>
    <col min="12023" max="12023" width="10.28515625" style="229" customWidth="1"/>
    <col min="12024" max="12024" width="4.28515625" style="229" customWidth="1"/>
    <col min="12025" max="12025" width="12.42578125" style="229" customWidth="1"/>
    <col min="12026" max="12037" width="5.7109375" style="229" customWidth="1"/>
    <col min="12038" max="12039" width="6.42578125" style="229" customWidth="1"/>
    <col min="12040" max="12040" width="6.28515625" style="229" customWidth="1"/>
    <col min="12041" max="12276" width="10.28515625" style="229"/>
    <col min="12277" max="12277" width="10.28515625" style="229" customWidth="1"/>
    <col min="12278" max="12278" width="0.85546875" style="229" customWidth="1"/>
    <col min="12279" max="12279" width="10.28515625" style="229" customWidth="1"/>
    <col min="12280" max="12280" width="4.28515625" style="229" customWidth="1"/>
    <col min="12281" max="12281" width="12.42578125" style="229" customWidth="1"/>
    <col min="12282" max="12293" width="5.7109375" style="229" customWidth="1"/>
    <col min="12294" max="12295" width="6.42578125" style="229" customWidth="1"/>
    <col min="12296" max="12296" width="6.28515625" style="229" customWidth="1"/>
    <col min="12297" max="12532" width="10.28515625" style="229"/>
    <col min="12533" max="12533" width="10.28515625" style="229" customWidth="1"/>
    <col min="12534" max="12534" width="0.85546875" style="229" customWidth="1"/>
    <col min="12535" max="12535" width="10.28515625" style="229" customWidth="1"/>
    <col min="12536" max="12536" width="4.28515625" style="229" customWidth="1"/>
    <col min="12537" max="12537" width="12.42578125" style="229" customWidth="1"/>
    <col min="12538" max="12549" width="5.7109375" style="229" customWidth="1"/>
    <col min="12550" max="12551" width="6.42578125" style="229" customWidth="1"/>
    <col min="12552" max="12552" width="6.28515625" style="229" customWidth="1"/>
    <col min="12553" max="12788" width="10.28515625" style="229"/>
    <col min="12789" max="12789" width="10.28515625" style="229" customWidth="1"/>
    <col min="12790" max="12790" width="0.85546875" style="229" customWidth="1"/>
    <col min="12791" max="12791" width="10.28515625" style="229" customWidth="1"/>
    <col min="12792" max="12792" width="4.28515625" style="229" customWidth="1"/>
    <col min="12793" max="12793" width="12.42578125" style="229" customWidth="1"/>
    <col min="12794" max="12805" width="5.7109375" style="229" customWidth="1"/>
    <col min="12806" max="12807" width="6.42578125" style="229" customWidth="1"/>
    <col min="12808" max="12808" width="6.28515625" style="229" customWidth="1"/>
    <col min="12809" max="13044" width="10.28515625" style="229"/>
    <col min="13045" max="13045" width="10.28515625" style="229" customWidth="1"/>
    <col min="13046" max="13046" width="0.85546875" style="229" customWidth="1"/>
    <col min="13047" max="13047" width="10.28515625" style="229" customWidth="1"/>
    <col min="13048" max="13048" width="4.28515625" style="229" customWidth="1"/>
    <col min="13049" max="13049" width="12.42578125" style="229" customWidth="1"/>
    <col min="13050" max="13061" width="5.7109375" style="229" customWidth="1"/>
    <col min="13062" max="13063" width="6.42578125" style="229" customWidth="1"/>
    <col min="13064" max="13064" width="6.28515625" style="229" customWidth="1"/>
    <col min="13065" max="13300" width="10.28515625" style="229"/>
    <col min="13301" max="13301" width="10.28515625" style="229" customWidth="1"/>
    <col min="13302" max="13302" width="0.85546875" style="229" customWidth="1"/>
    <col min="13303" max="13303" width="10.28515625" style="229" customWidth="1"/>
    <col min="13304" max="13304" width="4.28515625" style="229" customWidth="1"/>
    <col min="13305" max="13305" width="12.42578125" style="229" customWidth="1"/>
    <col min="13306" max="13317" width="5.7109375" style="229" customWidth="1"/>
    <col min="13318" max="13319" width="6.42578125" style="229" customWidth="1"/>
    <col min="13320" max="13320" width="6.28515625" style="229" customWidth="1"/>
    <col min="13321" max="13556" width="10.28515625" style="229"/>
    <col min="13557" max="13557" width="10.28515625" style="229" customWidth="1"/>
    <col min="13558" max="13558" width="0.85546875" style="229" customWidth="1"/>
    <col min="13559" max="13559" width="10.28515625" style="229" customWidth="1"/>
    <col min="13560" max="13560" width="4.28515625" style="229" customWidth="1"/>
    <col min="13561" max="13561" width="12.42578125" style="229" customWidth="1"/>
    <col min="13562" max="13573" width="5.7109375" style="229" customWidth="1"/>
    <col min="13574" max="13575" width="6.42578125" style="229" customWidth="1"/>
    <col min="13576" max="13576" width="6.28515625" style="229" customWidth="1"/>
    <col min="13577" max="13812" width="10.28515625" style="229"/>
    <col min="13813" max="13813" width="10.28515625" style="229" customWidth="1"/>
    <col min="13814" max="13814" width="0.85546875" style="229" customWidth="1"/>
    <col min="13815" max="13815" width="10.28515625" style="229" customWidth="1"/>
    <col min="13816" max="13816" width="4.28515625" style="229" customWidth="1"/>
    <col min="13817" max="13817" width="12.42578125" style="229" customWidth="1"/>
    <col min="13818" max="13829" width="5.7109375" style="229" customWidth="1"/>
    <col min="13830" max="13831" width="6.42578125" style="229" customWidth="1"/>
    <col min="13832" max="13832" width="6.28515625" style="229" customWidth="1"/>
    <col min="13833" max="14068" width="10.28515625" style="229"/>
    <col min="14069" max="14069" width="10.28515625" style="229" customWidth="1"/>
    <col min="14070" max="14070" width="0.85546875" style="229" customWidth="1"/>
    <col min="14071" max="14071" width="10.28515625" style="229" customWidth="1"/>
    <col min="14072" max="14072" width="4.28515625" style="229" customWidth="1"/>
    <col min="14073" max="14073" width="12.42578125" style="229" customWidth="1"/>
    <col min="14074" max="14085" width="5.7109375" style="229" customWidth="1"/>
    <col min="14086" max="14087" width="6.42578125" style="229" customWidth="1"/>
    <col min="14088" max="14088" width="6.28515625" style="229" customWidth="1"/>
    <col min="14089" max="14324" width="10.28515625" style="229"/>
    <col min="14325" max="14325" width="10.28515625" style="229" customWidth="1"/>
    <col min="14326" max="14326" width="0.85546875" style="229" customWidth="1"/>
    <col min="14327" max="14327" width="10.28515625" style="229" customWidth="1"/>
    <col min="14328" max="14328" width="4.28515625" style="229" customWidth="1"/>
    <col min="14329" max="14329" width="12.42578125" style="229" customWidth="1"/>
    <col min="14330" max="14341" width="5.7109375" style="229" customWidth="1"/>
    <col min="14342" max="14343" width="6.42578125" style="229" customWidth="1"/>
    <col min="14344" max="14344" width="6.28515625" style="229" customWidth="1"/>
    <col min="14345" max="14580" width="10.28515625" style="229"/>
    <col min="14581" max="14581" width="10.28515625" style="229" customWidth="1"/>
    <col min="14582" max="14582" width="0.85546875" style="229" customWidth="1"/>
    <col min="14583" max="14583" width="10.28515625" style="229" customWidth="1"/>
    <col min="14584" max="14584" width="4.28515625" style="229" customWidth="1"/>
    <col min="14585" max="14585" width="12.42578125" style="229" customWidth="1"/>
    <col min="14586" max="14597" width="5.7109375" style="229" customWidth="1"/>
    <col min="14598" max="14599" width="6.42578125" style="229" customWidth="1"/>
    <col min="14600" max="14600" width="6.28515625" style="229" customWidth="1"/>
    <col min="14601" max="14836" width="10.28515625" style="229"/>
    <col min="14837" max="14837" width="10.28515625" style="229" customWidth="1"/>
    <col min="14838" max="14838" width="0.85546875" style="229" customWidth="1"/>
    <col min="14839" max="14839" width="10.28515625" style="229" customWidth="1"/>
    <col min="14840" max="14840" width="4.28515625" style="229" customWidth="1"/>
    <col min="14841" max="14841" width="12.42578125" style="229" customWidth="1"/>
    <col min="14842" max="14853" width="5.7109375" style="229" customWidth="1"/>
    <col min="14854" max="14855" width="6.42578125" style="229" customWidth="1"/>
    <col min="14856" max="14856" width="6.28515625" style="229" customWidth="1"/>
    <col min="14857" max="15092" width="10.28515625" style="229"/>
    <col min="15093" max="15093" width="10.28515625" style="229" customWidth="1"/>
    <col min="15094" max="15094" width="0.85546875" style="229" customWidth="1"/>
    <col min="15095" max="15095" width="10.28515625" style="229" customWidth="1"/>
    <col min="15096" max="15096" width="4.28515625" style="229" customWidth="1"/>
    <col min="15097" max="15097" width="12.42578125" style="229" customWidth="1"/>
    <col min="15098" max="15109" width="5.7109375" style="229" customWidth="1"/>
    <col min="15110" max="15111" width="6.42578125" style="229" customWidth="1"/>
    <col min="15112" max="15112" width="6.28515625" style="229" customWidth="1"/>
    <col min="15113" max="15348" width="10.28515625" style="229"/>
    <col min="15349" max="15349" width="10.28515625" style="229" customWidth="1"/>
    <col min="15350" max="15350" width="0.85546875" style="229" customWidth="1"/>
    <col min="15351" max="15351" width="10.28515625" style="229" customWidth="1"/>
    <col min="15352" max="15352" width="4.28515625" style="229" customWidth="1"/>
    <col min="15353" max="15353" width="12.42578125" style="229" customWidth="1"/>
    <col min="15354" max="15365" width="5.7109375" style="229" customWidth="1"/>
    <col min="15366" max="15367" width="6.42578125" style="229" customWidth="1"/>
    <col min="15368" max="15368" width="6.28515625" style="229" customWidth="1"/>
    <col min="15369" max="15604" width="10.28515625" style="229"/>
    <col min="15605" max="15605" width="10.28515625" style="229" customWidth="1"/>
    <col min="15606" max="15606" width="0.85546875" style="229" customWidth="1"/>
    <col min="15607" max="15607" width="10.28515625" style="229" customWidth="1"/>
    <col min="15608" max="15608" width="4.28515625" style="229" customWidth="1"/>
    <col min="15609" max="15609" width="12.42578125" style="229" customWidth="1"/>
    <col min="15610" max="15621" width="5.7109375" style="229" customWidth="1"/>
    <col min="15622" max="15623" width="6.42578125" style="229" customWidth="1"/>
    <col min="15624" max="15624" width="6.28515625" style="229" customWidth="1"/>
    <col min="15625" max="15860" width="10.28515625" style="229"/>
    <col min="15861" max="15861" width="10.28515625" style="229" customWidth="1"/>
    <col min="15862" max="15862" width="0.85546875" style="229" customWidth="1"/>
    <col min="15863" max="15863" width="10.28515625" style="229" customWidth="1"/>
    <col min="15864" max="15864" width="4.28515625" style="229" customWidth="1"/>
    <col min="15865" max="15865" width="12.42578125" style="229" customWidth="1"/>
    <col min="15866" max="15877" width="5.7109375" style="229" customWidth="1"/>
    <col min="15878" max="15879" width="6.42578125" style="229" customWidth="1"/>
    <col min="15880" max="15880" width="6.28515625" style="229" customWidth="1"/>
    <col min="15881" max="16116" width="10.28515625" style="229"/>
    <col min="16117" max="16117" width="10.28515625" style="229" customWidth="1"/>
    <col min="16118" max="16118" width="0.85546875" style="229" customWidth="1"/>
    <col min="16119" max="16119" width="10.28515625" style="229" customWidth="1"/>
    <col min="16120" max="16120" width="4.28515625" style="229" customWidth="1"/>
    <col min="16121" max="16121" width="12.42578125" style="229" customWidth="1"/>
    <col min="16122" max="16133" width="5.7109375" style="229" customWidth="1"/>
    <col min="16134" max="16135" width="6.42578125" style="229" customWidth="1"/>
    <col min="16136" max="16136" width="6.28515625" style="229" customWidth="1"/>
    <col min="16137" max="16384" width="10.28515625" style="229"/>
  </cols>
  <sheetData>
    <row r="2" spans="1:13" ht="18.75" customHeight="1" x14ac:dyDescent="0.25">
      <c r="B2" s="292" t="s">
        <v>344</v>
      </c>
      <c r="C2" s="292"/>
      <c r="D2" s="292"/>
      <c r="E2" s="292"/>
      <c r="F2" s="292"/>
      <c r="G2" s="292"/>
      <c r="H2" s="292"/>
      <c r="I2" s="292"/>
    </row>
    <row r="3" spans="1:13" ht="19.5" x14ac:dyDescent="0.25">
      <c r="B3" s="292" t="s">
        <v>345</v>
      </c>
      <c r="C3" s="292"/>
      <c r="D3" s="292"/>
      <c r="E3" s="292"/>
      <c r="F3" s="292"/>
      <c r="G3" s="292"/>
      <c r="H3" s="292"/>
      <c r="I3" s="292"/>
    </row>
    <row r="4" spans="1:13" s="231" customFormat="1" ht="15" customHeight="1" x14ac:dyDescent="0.25">
      <c r="B4" s="232"/>
      <c r="C4" s="232"/>
      <c r="D4" s="232"/>
      <c r="E4" s="229"/>
      <c r="F4" s="229"/>
      <c r="G4" s="229"/>
      <c r="H4" s="229"/>
      <c r="I4" s="229"/>
      <c r="K4" s="229"/>
      <c r="L4" s="229"/>
      <c r="M4" s="229"/>
    </row>
    <row r="5" spans="1:13" s="231" customFormat="1" ht="12.75" customHeight="1" x14ac:dyDescent="0.25">
      <c r="B5" s="233" t="s">
        <v>8</v>
      </c>
      <c r="C5" s="233"/>
      <c r="D5" s="234" t="s">
        <v>346</v>
      </c>
      <c r="E5" s="233">
        <v>2014</v>
      </c>
      <c r="F5" s="233">
        <v>2015</v>
      </c>
      <c r="G5" s="233">
        <v>2016</v>
      </c>
      <c r="H5" s="233">
        <v>2017</v>
      </c>
      <c r="I5" s="233">
        <v>2018</v>
      </c>
      <c r="J5" s="229"/>
      <c r="K5" s="229"/>
      <c r="L5" s="229"/>
      <c r="M5" s="229"/>
    </row>
    <row r="6" spans="1:13" x14ac:dyDescent="0.25">
      <c r="B6" s="235"/>
      <c r="C6" s="235"/>
      <c r="D6" s="235"/>
      <c r="E6" s="231"/>
      <c r="F6" s="231"/>
      <c r="G6" s="231"/>
      <c r="H6" s="237"/>
      <c r="I6" s="237"/>
    </row>
    <row r="7" spans="1:13" x14ac:dyDescent="0.25">
      <c r="B7" s="236" t="s">
        <v>347</v>
      </c>
      <c r="C7" s="230"/>
      <c r="D7" s="230"/>
      <c r="H7" s="238"/>
      <c r="I7" s="238"/>
      <c r="J7" s="231"/>
      <c r="K7" s="231"/>
      <c r="L7" s="231"/>
      <c r="M7" s="231"/>
    </row>
    <row r="8" spans="1:13" x14ac:dyDescent="0.25">
      <c r="A8" s="230"/>
      <c r="B8" s="230" t="s">
        <v>348</v>
      </c>
      <c r="C8" s="230"/>
      <c r="D8" s="230" t="s">
        <v>176</v>
      </c>
      <c r="E8" s="239">
        <v>0</v>
      </c>
      <c r="F8" s="239">
        <v>4.7943755010909097</v>
      </c>
      <c r="G8" s="239">
        <v>5.6278183999999989</v>
      </c>
      <c r="H8" s="239">
        <v>5.7761255999999994</v>
      </c>
      <c r="I8" s="239">
        <f>'[12]CAP VI-5'!O7</f>
        <v>5.3198761000000019</v>
      </c>
      <c r="J8" s="231"/>
      <c r="K8" s="231"/>
      <c r="L8" s="231"/>
      <c r="M8" s="231"/>
    </row>
    <row r="9" spans="1:13" x14ac:dyDescent="0.25">
      <c r="A9" s="230"/>
      <c r="B9" s="230" t="s">
        <v>188</v>
      </c>
      <c r="C9" s="230"/>
      <c r="D9" s="230" t="s">
        <v>189</v>
      </c>
      <c r="E9" s="239">
        <v>0</v>
      </c>
      <c r="F9" s="239">
        <v>0</v>
      </c>
      <c r="G9" s="239">
        <v>3.8451240000000005E-2</v>
      </c>
      <c r="H9" s="239">
        <v>4.8443E-2</v>
      </c>
      <c r="I9" s="239">
        <f>'[12]CAP VI-5'!O8</f>
        <v>4.8871999999999999E-2</v>
      </c>
      <c r="J9" s="231"/>
      <c r="K9" s="231"/>
      <c r="L9" s="231"/>
      <c r="M9" s="231"/>
    </row>
    <row r="10" spans="1:13" s="240" customFormat="1" ht="13.5" customHeight="1" x14ac:dyDescent="0.25">
      <c r="B10" s="241" t="s">
        <v>349</v>
      </c>
      <c r="C10" s="241"/>
      <c r="D10" s="242"/>
      <c r="E10" s="243">
        <v>0</v>
      </c>
      <c r="F10" s="243">
        <f>+F8</f>
        <v>4.7943755010909097</v>
      </c>
      <c r="G10" s="243">
        <f>SUM(G8:G9)</f>
        <v>5.6662696399999986</v>
      </c>
      <c r="H10" s="243">
        <v>5.8245685999999992</v>
      </c>
      <c r="I10" s="243">
        <f>SUM(I8:I9)</f>
        <v>5.3687481000000021</v>
      </c>
      <c r="J10" s="244"/>
      <c r="K10" s="244"/>
      <c r="L10" s="244"/>
      <c r="M10" s="244"/>
    </row>
    <row r="11" spans="1:13" x14ac:dyDescent="0.25">
      <c r="B11" s="236" t="s">
        <v>350</v>
      </c>
      <c r="C11" s="236"/>
      <c r="D11" s="236"/>
      <c r="E11" s="245"/>
      <c r="F11" s="245"/>
      <c r="G11" s="245"/>
      <c r="H11" s="245"/>
      <c r="I11" s="245"/>
    </row>
    <row r="12" spans="1:13" x14ac:dyDescent="0.25">
      <c r="B12" s="230" t="s">
        <v>202</v>
      </c>
      <c r="C12" s="230"/>
      <c r="D12" s="230"/>
      <c r="E12" s="247"/>
      <c r="F12" s="247"/>
      <c r="G12" s="247"/>
      <c r="H12" s="247"/>
      <c r="I12" s="247"/>
      <c r="J12" s="231"/>
      <c r="K12" s="231"/>
      <c r="L12" s="231"/>
      <c r="M12" s="231"/>
    </row>
    <row r="13" spans="1:13" x14ac:dyDescent="0.25">
      <c r="A13" s="230"/>
      <c r="B13" s="230"/>
      <c r="C13" s="230" t="s">
        <v>322</v>
      </c>
      <c r="D13" s="230" t="s">
        <v>203</v>
      </c>
      <c r="E13" s="239">
        <v>17.625435</v>
      </c>
      <c r="F13" s="239">
        <v>24.367993999999999</v>
      </c>
      <c r="G13" s="239">
        <v>25.069997999999998</v>
      </c>
      <c r="H13" s="239">
        <v>27.032792000000004</v>
      </c>
      <c r="I13" s="239">
        <f>'[12]CAP VI-5'!O30</f>
        <v>28.138757000000002</v>
      </c>
    </row>
    <row r="14" spans="1:13" x14ac:dyDescent="0.25">
      <c r="B14" s="230"/>
      <c r="C14" s="230"/>
      <c r="D14" s="230" t="s">
        <v>204</v>
      </c>
      <c r="E14" s="239">
        <v>4.6918300000000004</v>
      </c>
      <c r="F14" s="239">
        <v>5.9633520000000004</v>
      </c>
      <c r="G14" s="239">
        <v>6.8269659999999996</v>
      </c>
      <c r="H14" s="239">
        <v>7.2175999999999991</v>
      </c>
      <c r="I14" s="239">
        <f>'[12]CAP VI-5'!O31</f>
        <v>7.5071260000000004</v>
      </c>
    </row>
    <row r="15" spans="1:13" x14ac:dyDescent="0.25">
      <c r="B15" s="230"/>
      <c r="C15" s="230"/>
      <c r="D15" s="230" t="s">
        <v>250</v>
      </c>
      <c r="E15" s="239">
        <v>0.80841999999999992</v>
      </c>
      <c r="F15" s="239">
        <v>0</v>
      </c>
      <c r="G15" s="239">
        <v>0</v>
      </c>
      <c r="H15" s="239">
        <v>0</v>
      </c>
      <c r="I15" s="239">
        <v>0</v>
      </c>
    </row>
    <row r="16" spans="1:13" x14ac:dyDescent="0.25">
      <c r="B16" s="241" t="s">
        <v>235</v>
      </c>
      <c r="C16" s="241"/>
      <c r="D16" s="241"/>
      <c r="E16" s="243">
        <v>58.545166333333334</v>
      </c>
      <c r="F16" s="243">
        <f>SUM(F13:F15)</f>
        <v>30.331346</v>
      </c>
      <c r="G16" s="243">
        <f>SUM(G13:G15)</f>
        <v>31.896963999999997</v>
      </c>
      <c r="H16" s="243">
        <v>34.250392000000005</v>
      </c>
      <c r="I16" s="243">
        <f>SUM(I13:I15)</f>
        <v>35.645883000000005</v>
      </c>
    </row>
    <row r="17" spans="2:13" s="231" customFormat="1" x14ac:dyDescent="0.25">
      <c r="B17" s="230" t="s">
        <v>175</v>
      </c>
      <c r="C17" s="230"/>
      <c r="D17" s="230" t="s">
        <v>176</v>
      </c>
      <c r="E17" s="239">
        <v>52.004804699999994</v>
      </c>
      <c r="F17" s="239">
        <v>56.054181291999996</v>
      </c>
      <c r="G17" s="239">
        <v>55.734794489999992</v>
      </c>
      <c r="H17" s="239">
        <v>56.969075999999994</v>
      </c>
      <c r="I17" s="239">
        <f>'[12]CAP VI-5'!O16</f>
        <v>57.831902999999997</v>
      </c>
    </row>
    <row r="18" spans="2:13" s="231" customFormat="1" x14ac:dyDescent="0.25">
      <c r="B18" s="230"/>
      <c r="C18" s="230"/>
      <c r="D18" s="230" t="s">
        <v>177</v>
      </c>
      <c r="E18" s="239">
        <v>0.64600489999999999</v>
      </c>
      <c r="F18" s="239">
        <v>1.2481833999999998</v>
      </c>
      <c r="G18" s="239">
        <v>1.6777593999999998</v>
      </c>
      <c r="H18" s="239">
        <v>1.8810661</v>
      </c>
      <c r="I18" s="239">
        <f>'[12]CAP VI-5'!O17</f>
        <v>2.2131919999999998</v>
      </c>
    </row>
    <row r="19" spans="2:13" x14ac:dyDescent="0.25">
      <c r="B19" s="230"/>
      <c r="C19" s="230"/>
      <c r="D19" s="230" t="s">
        <v>178</v>
      </c>
      <c r="E19" s="239">
        <v>0</v>
      </c>
      <c r="F19" s="239">
        <v>0</v>
      </c>
      <c r="G19" s="239">
        <v>0</v>
      </c>
      <c r="H19" s="239">
        <v>13.925585000000002</v>
      </c>
      <c r="I19" s="239">
        <f>'[12]CAP VI-5'!O18</f>
        <v>27.108353999999995</v>
      </c>
      <c r="J19" s="231"/>
      <c r="K19" s="231"/>
    </row>
    <row r="20" spans="2:13" x14ac:dyDescent="0.25">
      <c r="B20" s="230"/>
      <c r="C20" s="230"/>
      <c r="D20" s="230" t="s">
        <v>352</v>
      </c>
      <c r="E20" s="239">
        <v>0</v>
      </c>
      <c r="F20" s="239">
        <v>0</v>
      </c>
      <c r="G20" s="239">
        <v>0</v>
      </c>
      <c r="H20" s="239">
        <v>4.9051999999999998E-2</v>
      </c>
      <c r="I20" s="239">
        <f>'[12]CAP VI-5'!O19</f>
        <v>0.34881999999999996</v>
      </c>
      <c r="J20" s="231"/>
      <c r="K20" s="231"/>
    </row>
    <row r="21" spans="2:13" x14ac:dyDescent="0.25">
      <c r="B21" s="230"/>
      <c r="C21" s="230"/>
      <c r="D21" s="230" t="s">
        <v>180</v>
      </c>
      <c r="E21" s="239">
        <v>0</v>
      </c>
      <c r="F21" s="239">
        <v>0</v>
      </c>
      <c r="G21" s="239">
        <v>0</v>
      </c>
      <c r="H21" s="239">
        <v>5.8606000000000005E-2</v>
      </c>
      <c r="I21" s="239">
        <f>'[12]CAP VI-5'!O20</f>
        <v>0.17151299999999997</v>
      </c>
      <c r="J21" s="231"/>
      <c r="K21" s="231"/>
      <c r="L21" s="231"/>
      <c r="M21" s="231"/>
    </row>
    <row r="22" spans="2:13" x14ac:dyDescent="0.25">
      <c r="B22" s="230"/>
      <c r="C22" s="230"/>
      <c r="D22" s="230" t="s">
        <v>181</v>
      </c>
      <c r="E22" s="239">
        <v>0</v>
      </c>
      <c r="F22" s="239">
        <v>0</v>
      </c>
      <c r="G22" s="239">
        <v>0</v>
      </c>
      <c r="H22" s="239">
        <v>0</v>
      </c>
      <c r="I22" s="239">
        <f>'[12]CAP VI-5'!O21</f>
        <v>2.7969472395090601E-2</v>
      </c>
      <c r="J22" s="231"/>
      <c r="K22" s="231"/>
      <c r="L22" s="231"/>
      <c r="M22" s="231"/>
    </row>
    <row r="23" spans="2:13" x14ac:dyDescent="0.25">
      <c r="B23" s="241" t="s">
        <v>223</v>
      </c>
      <c r="C23" s="241"/>
      <c r="D23" s="241"/>
      <c r="E23" s="243">
        <f>SUM(E17:E22)</f>
        <v>52.650809599999995</v>
      </c>
      <c r="F23" s="243">
        <f>SUM(F17:F22)</f>
        <v>57.302364691999998</v>
      </c>
      <c r="G23" s="243">
        <f>SUM(G17:G22)</f>
        <v>57.412553889999991</v>
      </c>
      <c r="H23" s="243">
        <f>SUM(H17:H22)</f>
        <v>72.883385099999998</v>
      </c>
      <c r="I23" s="243">
        <f>SUM(I17:I22)</f>
        <v>87.701751472395088</v>
      </c>
    </row>
    <row r="24" spans="2:13" x14ac:dyDescent="0.25">
      <c r="B24" s="230" t="s">
        <v>353</v>
      </c>
      <c r="C24" s="236"/>
      <c r="D24" s="230" t="s">
        <v>183</v>
      </c>
      <c r="E24" s="248" t="s">
        <v>351</v>
      </c>
      <c r="F24" s="248" t="s">
        <v>351</v>
      </c>
      <c r="G24" s="239">
        <v>0.27</v>
      </c>
      <c r="H24" s="239">
        <v>1.1203589999999999</v>
      </c>
      <c r="I24" s="239">
        <f>'[12]CAP VI-5'!O23</f>
        <v>1.3459519438664254</v>
      </c>
    </row>
    <row r="25" spans="2:13" x14ac:dyDescent="0.25">
      <c r="B25" s="236"/>
      <c r="C25" s="236"/>
      <c r="D25" s="230" t="s">
        <v>184</v>
      </c>
      <c r="E25" s="248" t="s">
        <v>351</v>
      </c>
      <c r="F25" s="248" t="s">
        <v>351</v>
      </c>
      <c r="G25" s="239">
        <v>0.2</v>
      </c>
      <c r="H25" s="239">
        <v>0.83362900000000006</v>
      </c>
      <c r="I25" s="239">
        <f>'[12]CAP VI-5'!O24</f>
        <v>0.90140105729503861</v>
      </c>
    </row>
    <row r="26" spans="2:13" x14ac:dyDescent="0.25">
      <c r="B26" s="236"/>
      <c r="C26" s="236"/>
      <c r="D26" s="230" t="s">
        <v>354</v>
      </c>
      <c r="E26" s="248" t="s">
        <v>351</v>
      </c>
      <c r="F26" s="248" t="s">
        <v>351</v>
      </c>
      <c r="G26" s="239">
        <v>0.19</v>
      </c>
      <c r="H26" s="239">
        <v>0.67930499999999994</v>
      </c>
      <c r="I26" s="239">
        <f>'[12]CAP VI-5'!O25</f>
        <v>0.68033414166666661</v>
      </c>
    </row>
    <row r="27" spans="2:13" x14ac:dyDescent="0.25">
      <c r="B27" s="236"/>
      <c r="C27" s="236"/>
      <c r="D27" s="230" t="s">
        <v>355</v>
      </c>
      <c r="E27" s="248" t="s">
        <v>351</v>
      </c>
      <c r="F27" s="248" t="s">
        <v>351</v>
      </c>
      <c r="G27" s="248" t="s">
        <v>351</v>
      </c>
      <c r="H27" s="239">
        <v>0.19936100000000004</v>
      </c>
      <c r="I27" s="239">
        <f>'[12]CAP VI-5'!O26</f>
        <v>0.233177</v>
      </c>
    </row>
    <row r="28" spans="2:13" x14ac:dyDescent="0.25">
      <c r="B28" s="236"/>
      <c r="C28" s="236"/>
      <c r="D28" s="230" t="s">
        <v>356</v>
      </c>
      <c r="E28" s="248" t="s">
        <v>351</v>
      </c>
      <c r="F28" s="248" t="s">
        <v>351</v>
      </c>
      <c r="G28" s="248" t="s">
        <v>351</v>
      </c>
      <c r="H28" s="239">
        <v>7.2394E-2</v>
      </c>
      <c r="I28" s="239">
        <f>'[12]CAP VI-5'!O27</f>
        <v>0.21676699999999999</v>
      </c>
    </row>
    <row r="29" spans="2:13" x14ac:dyDescent="0.25">
      <c r="B29" s="241" t="s">
        <v>357</v>
      </c>
      <c r="C29" s="241"/>
      <c r="D29" s="241"/>
      <c r="E29" s="243"/>
      <c r="F29" s="243"/>
      <c r="G29" s="243">
        <f>SUM(G24:G28)</f>
        <v>0.66</v>
      </c>
      <c r="H29" s="243">
        <v>2.9050479999999999</v>
      </c>
      <c r="I29" s="243">
        <f>SUM(I24:I28)</f>
        <v>3.3776311428281307</v>
      </c>
    </row>
    <row r="30" spans="2:13" s="249" customFormat="1" x14ac:dyDescent="0.15">
      <c r="B30" s="230" t="s">
        <v>188</v>
      </c>
      <c r="C30" s="230"/>
      <c r="D30" s="230" t="s">
        <v>195</v>
      </c>
      <c r="E30" s="246">
        <v>26.931018999999999</v>
      </c>
      <c r="F30" s="246">
        <v>29.769716000000003</v>
      </c>
      <c r="G30" s="246">
        <v>31.023121999999994</v>
      </c>
      <c r="H30" s="246">
        <v>32.518518999999998</v>
      </c>
      <c r="I30" s="246">
        <f>'[12]CAP VI-5'!O35</f>
        <v>33.217416593452008</v>
      </c>
      <c r="J30" s="250"/>
    </row>
    <row r="31" spans="2:13" x14ac:dyDescent="0.15">
      <c r="B31" s="230"/>
      <c r="C31" s="230"/>
      <c r="D31" s="230" t="s">
        <v>358</v>
      </c>
      <c r="E31" s="246">
        <v>16.495100058047001</v>
      </c>
      <c r="F31" s="246">
        <v>18.492527343749998</v>
      </c>
      <c r="G31" s="246">
        <v>19.606297000000005</v>
      </c>
      <c r="H31" s="246">
        <v>21.045854061</v>
      </c>
      <c r="I31" s="246">
        <f>'[12]CAP VI-5'!O38</f>
        <v>22.0879751005</v>
      </c>
      <c r="J31" s="251"/>
      <c r="K31" s="231"/>
    </row>
    <row r="32" spans="2:13" s="252" customFormat="1" x14ac:dyDescent="0.15">
      <c r="B32" s="230"/>
      <c r="C32" s="230"/>
      <c r="D32" s="230" t="s">
        <v>237</v>
      </c>
      <c r="E32" s="246">
        <v>24.962853000000003</v>
      </c>
      <c r="F32" s="246">
        <v>27.356741</v>
      </c>
      <c r="G32" s="246">
        <v>30.774994530201344</v>
      </c>
      <c r="H32" s="246">
        <v>33.037838000000001</v>
      </c>
      <c r="I32" s="246">
        <f>'[12]CAP VI-5'!O40</f>
        <v>34.243890999999998</v>
      </c>
      <c r="J32" s="250"/>
      <c r="K32" s="249"/>
      <c r="L32" s="249"/>
      <c r="M32" s="249"/>
    </row>
    <row r="33" spans="2:13" s="252" customFormat="1" x14ac:dyDescent="0.15">
      <c r="B33" s="230"/>
      <c r="C33" s="230"/>
      <c r="D33" s="230" t="s">
        <v>194</v>
      </c>
      <c r="E33" s="246">
        <v>20.118833000000006</v>
      </c>
      <c r="F33" s="246">
        <v>22.009939000000003</v>
      </c>
      <c r="G33" s="246">
        <v>23.362835999999998</v>
      </c>
      <c r="H33" s="246">
        <v>24.446846999999998</v>
      </c>
      <c r="I33" s="246">
        <f>'[12]CAP VI-5'!O39</f>
        <v>25.906172000000005</v>
      </c>
      <c r="J33" s="250"/>
      <c r="K33" s="249"/>
      <c r="L33" s="249"/>
      <c r="M33" s="249"/>
    </row>
    <row r="34" spans="2:13" s="252" customFormat="1" ht="15" customHeight="1" x14ac:dyDescent="0.15">
      <c r="B34" s="230"/>
      <c r="C34" s="230"/>
      <c r="D34" s="230" t="s">
        <v>197</v>
      </c>
      <c r="E34" s="246">
        <v>45.834749141093852</v>
      </c>
      <c r="F34" s="246">
        <v>51.150008</v>
      </c>
      <c r="G34" s="246">
        <v>55.241410000000002</v>
      </c>
      <c r="H34" s="246">
        <v>59.494525999999993</v>
      </c>
      <c r="I34" s="246">
        <f>'[12]CAP VI-5'!O37</f>
        <v>58.424895768660626</v>
      </c>
      <c r="J34" s="250"/>
      <c r="K34" s="249"/>
      <c r="L34" s="249"/>
      <c r="M34" s="249"/>
    </row>
    <row r="35" spans="2:13" s="252" customFormat="1" ht="15" customHeight="1" x14ac:dyDescent="0.15">
      <c r="B35" s="230"/>
      <c r="C35" s="230"/>
      <c r="D35" s="230" t="s">
        <v>191</v>
      </c>
      <c r="E35" s="246">
        <v>2.9131480000000005</v>
      </c>
      <c r="F35" s="246">
        <v>3.280516</v>
      </c>
      <c r="G35" s="246">
        <v>3.7023280000000001</v>
      </c>
      <c r="H35" s="246">
        <v>4.6336119999999994</v>
      </c>
      <c r="I35" s="246">
        <f>'[12]CAP VI-5'!O34</f>
        <v>4.9756110000000007</v>
      </c>
      <c r="J35" s="250"/>
      <c r="K35" s="249"/>
      <c r="L35" s="249"/>
      <c r="M35" s="249"/>
    </row>
    <row r="36" spans="2:13" s="252" customFormat="1" ht="15" customHeight="1" x14ac:dyDescent="0.15">
      <c r="B36" s="230"/>
      <c r="C36" s="230"/>
      <c r="D36" s="230" t="s">
        <v>199</v>
      </c>
      <c r="E36" s="246">
        <v>57.328465000000001</v>
      </c>
      <c r="F36" s="246">
        <v>60.886547999999998</v>
      </c>
      <c r="G36" s="246">
        <v>60.284140000000001</v>
      </c>
      <c r="H36" s="246">
        <v>55.369352999999997</v>
      </c>
      <c r="I36" s="246">
        <f>'[12]CAP VI-5'!O36</f>
        <v>57.411820999999996</v>
      </c>
      <c r="J36" s="250"/>
      <c r="K36" s="249"/>
      <c r="L36" s="249"/>
      <c r="M36" s="249"/>
    </row>
    <row r="37" spans="2:13" s="252" customFormat="1" ht="15" customHeight="1" x14ac:dyDescent="0.25">
      <c r="B37" s="230"/>
      <c r="C37" s="230"/>
      <c r="D37" s="230" t="s">
        <v>189</v>
      </c>
      <c r="E37" s="246">
        <v>0</v>
      </c>
      <c r="F37" s="246">
        <v>0</v>
      </c>
      <c r="G37" s="246">
        <v>0</v>
      </c>
      <c r="H37" s="246">
        <v>4.5814000000000001E-2</v>
      </c>
      <c r="I37" s="246">
        <f>'[12]CAP VI-5'!O41</f>
        <v>7.0738999999999996E-2</v>
      </c>
      <c r="J37" s="249"/>
      <c r="K37" s="249"/>
      <c r="L37" s="249"/>
      <c r="M37" s="249"/>
    </row>
    <row r="38" spans="2:13" s="231" customFormat="1" ht="15" customHeight="1" x14ac:dyDescent="0.25">
      <c r="B38" s="241" t="s">
        <v>245</v>
      </c>
      <c r="C38" s="241"/>
      <c r="D38" s="241"/>
      <c r="E38" s="243">
        <f t="shared" ref="E38:I38" si="0">SUM(E30:E37)</f>
        <v>194.58416719914086</v>
      </c>
      <c r="F38" s="243">
        <f t="shared" si="0"/>
        <v>212.94599534375001</v>
      </c>
      <c r="G38" s="243">
        <f t="shared" si="0"/>
        <v>223.99512753020133</v>
      </c>
      <c r="H38" s="243">
        <v>230.59236306099999</v>
      </c>
      <c r="I38" s="243">
        <f t="shared" si="0"/>
        <v>236.33852146261265</v>
      </c>
      <c r="J38" s="229"/>
      <c r="K38" s="229"/>
      <c r="L38" s="229"/>
      <c r="M38" s="229"/>
    </row>
    <row r="39" spans="2:13" s="231" customFormat="1" ht="15" customHeight="1" x14ac:dyDescent="0.25">
      <c r="B39" s="253" t="s">
        <v>205</v>
      </c>
      <c r="C39" s="253"/>
      <c r="D39" s="254" t="s">
        <v>206</v>
      </c>
      <c r="E39" s="255">
        <v>6.5460960353676558</v>
      </c>
      <c r="F39" s="255">
        <v>7.4119906499999955</v>
      </c>
      <c r="G39" s="255">
        <v>7.853605008150006</v>
      </c>
      <c r="H39" s="255">
        <v>8.7442823000000036</v>
      </c>
      <c r="I39" s="255">
        <f>'[12]CAP VI-5'!O44</f>
        <v>8.060722724999998</v>
      </c>
      <c r="J39" s="229"/>
      <c r="K39" s="229"/>
      <c r="L39" s="229"/>
      <c r="M39" s="229"/>
    </row>
    <row r="40" spans="2:13" s="231" customFormat="1" ht="12" customHeight="1" x14ac:dyDescent="0.25">
      <c r="B40" s="257" t="s">
        <v>207</v>
      </c>
      <c r="C40" s="258"/>
      <c r="D40" s="258"/>
      <c r="E40" s="256" t="e">
        <f>+#REF!+#REF!+E10</f>
        <v>#REF!</v>
      </c>
      <c r="F40" s="256" t="e">
        <f>+#REF!+#REF!+F10</f>
        <v>#REF!</v>
      </c>
      <c r="G40" s="256" t="e">
        <f>+#REF!+#REF!+G10</f>
        <v>#REF!</v>
      </c>
      <c r="H40" s="256" t="e">
        <f>+#REF!+#REF!+H10</f>
        <v>#REF!</v>
      </c>
      <c r="I40" s="256" t="e">
        <f>+#REF!+#REF!+I10</f>
        <v>#REF!</v>
      </c>
    </row>
    <row r="41" spans="2:13" s="231" customFormat="1" ht="12" customHeight="1" x14ac:dyDescent="0.25">
      <c r="B41" s="229"/>
      <c r="C41" s="229"/>
      <c r="D41" s="229"/>
      <c r="E41" s="229"/>
      <c r="F41" s="229"/>
      <c r="G41" s="229"/>
      <c r="H41" s="229"/>
      <c r="I41" s="229"/>
    </row>
    <row r="42" spans="2:13" s="231" customFormat="1" ht="12" customHeight="1" x14ac:dyDescent="0.25">
      <c r="B42" s="229"/>
      <c r="C42" s="229"/>
      <c r="D42" s="229"/>
      <c r="E42" s="229"/>
      <c r="F42" s="229"/>
      <c r="G42" s="229"/>
      <c r="H42" s="229"/>
      <c r="I42" s="229"/>
    </row>
    <row r="43" spans="2:13" s="231" customFormat="1" ht="12" customHeight="1" x14ac:dyDescent="0.25">
      <c r="B43" s="229"/>
      <c r="C43" s="229"/>
      <c r="D43" s="229"/>
      <c r="E43" s="229"/>
      <c r="F43" s="229"/>
      <c r="G43" s="229"/>
      <c r="H43" s="229"/>
      <c r="I43" s="229"/>
    </row>
    <row r="44" spans="2:13" s="231" customFormat="1" ht="12" customHeight="1" x14ac:dyDescent="0.25">
      <c r="B44" s="229"/>
      <c r="C44" s="229"/>
      <c r="D44" s="229"/>
      <c r="E44" s="229"/>
      <c r="F44" s="229"/>
      <c r="G44" s="229"/>
      <c r="H44" s="229"/>
      <c r="I44" s="229"/>
    </row>
    <row r="45" spans="2:13" s="231" customFormat="1" ht="12" customHeight="1" x14ac:dyDescent="0.25">
      <c r="B45" s="229"/>
      <c r="C45" s="229"/>
      <c r="D45" s="229"/>
      <c r="E45" s="229"/>
      <c r="F45" s="229"/>
      <c r="G45" s="229"/>
      <c r="H45" s="229"/>
      <c r="I45" s="229"/>
    </row>
    <row r="46" spans="2:13" s="259" customFormat="1" ht="12" customHeight="1" x14ac:dyDescent="0.25">
      <c r="B46" s="229"/>
      <c r="C46" s="229"/>
      <c r="D46" s="229"/>
      <c r="E46" s="229"/>
      <c r="F46" s="229"/>
      <c r="G46" s="229"/>
      <c r="H46" s="229"/>
      <c r="I46" s="229"/>
      <c r="J46" s="231"/>
      <c r="K46" s="231"/>
      <c r="L46" s="231"/>
      <c r="M46" s="231"/>
    </row>
    <row r="47" spans="2:13" s="260" customFormat="1" x14ac:dyDescent="0.25">
      <c r="B47" s="229"/>
      <c r="C47" s="229"/>
      <c r="D47" s="229"/>
      <c r="E47" s="229"/>
      <c r="F47" s="229"/>
      <c r="G47" s="229"/>
      <c r="H47" s="229"/>
      <c r="I47" s="229"/>
      <c r="J47" s="231"/>
      <c r="K47" s="231"/>
      <c r="L47" s="261"/>
      <c r="M47" s="229"/>
    </row>
    <row r="48" spans="2:13" s="260" customFormat="1" ht="11.25" customHeight="1" x14ac:dyDescent="0.25">
      <c r="B48" s="229"/>
      <c r="C48" s="229"/>
      <c r="D48" s="229"/>
      <c r="E48" s="229"/>
      <c r="F48" s="229"/>
      <c r="G48" s="229"/>
      <c r="H48" s="229"/>
      <c r="I48" s="229"/>
      <c r="J48" s="231"/>
      <c r="K48" s="231"/>
      <c r="L48" s="231"/>
      <c r="M48" s="231"/>
    </row>
    <row r="49" spans="2:13" s="260" customFormat="1" ht="11.25" customHeight="1" x14ac:dyDescent="0.25">
      <c r="B49" s="229"/>
      <c r="C49" s="229"/>
      <c r="D49" s="229"/>
      <c r="E49" s="229"/>
      <c r="F49" s="229"/>
      <c r="G49" s="229"/>
      <c r="H49" s="229"/>
      <c r="I49" s="229"/>
      <c r="J49" s="231"/>
      <c r="K49" s="231"/>
      <c r="L49" s="231"/>
      <c r="M49" s="231"/>
    </row>
    <row r="50" spans="2:13" s="260" customFormat="1" ht="11.25" customHeight="1" x14ac:dyDescent="0.25">
      <c r="B50" s="229"/>
      <c r="C50" s="229"/>
      <c r="D50" s="229"/>
      <c r="E50" s="229"/>
      <c r="F50" s="229"/>
      <c r="G50" s="229"/>
      <c r="H50" s="229"/>
      <c r="I50" s="229"/>
      <c r="J50" s="231"/>
      <c r="K50" s="231"/>
      <c r="L50" s="259"/>
      <c r="M50" s="259"/>
    </row>
    <row r="51" spans="2:13" s="260" customFormat="1" ht="11.25" customHeight="1" x14ac:dyDescent="0.25">
      <c r="B51" s="229"/>
      <c r="C51" s="229"/>
      <c r="D51" s="229"/>
      <c r="E51" s="229"/>
      <c r="F51" s="229"/>
      <c r="G51" s="229"/>
      <c r="H51" s="229"/>
      <c r="I51" s="229"/>
      <c r="J51" s="231"/>
      <c r="K51" s="231"/>
      <c r="L51" s="259"/>
      <c r="M51" s="259"/>
    </row>
    <row r="52" spans="2:13" s="260" customFormat="1" ht="11.25" customHeight="1" x14ac:dyDescent="0.25">
      <c r="B52" s="229"/>
      <c r="C52" s="229"/>
      <c r="D52" s="229"/>
      <c r="E52" s="229"/>
      <c r="F52" s="229"/>
      <c r="G52" s="229"/>
      <c r="H52" s="229"/>
      <c r="I52" s="229"/>
      <c r="J52" s="231"/>
      <c r="K52" s="231"/>
      <c r="L52" s="259"/>
      <c r="M52" s="259"/>
    </row>
    <row r="53" spans="2:13" s="260" customFormat="1" ht="11.25" customHeight="1" x14ac:dyDescent="0.25">
      <c r="B53" s="229"/>
      <c r="C53" s="229"/>
      <c r="D53" s="229"/>
      <c r="E53" s="229"/>
      <c r="F53" s="229"/>
      <c r="G53" s="229"/>
      <c r="H53" s="229"/>
      <c r="I53" s="229"/>
      <c r="J53" s="231"/>
      <c r="K53" s="231"/>
      <c r="L53" s="259"/>
      <c r="M53" s="259"/>
    </row>
    <row r="54" spans="2:13" ht="23.25" customHeight="1" x14ac:dyDescent="0.25">
      <c r="J54" s="262"/>
      <c r="K54" s="262"/>
      <c r="L54" s="260"/>
      <c r="M54" s="260"/>
    </row>
    <row r="55" spans="2:13" x14ac:dyDescent="0.25">
      <c r="J55" s="231"/>
      <c r="K55" s="231"/>
      <c r="L55" s="260"/>
      <c r="M55" s="260"/>
    </row>
    <row r="56" spans="2:13" ht="13.5" x14ac:dyDescent="0.25">
      <c r="J56" s="259"/>
      <c r="K56" s="259"/>
      <c r="L56" s="260"/>
      <c r="M56" s="260"/>
    </row>
    <row r="57" spans="2:13" ht="11.25" customHeight="1" x14ac:dyDescent="0.25">
      <c r="J57" s="260"/>
      <c r="K57" s="260"/>
    </row>
    <row r="58" spans="2:13" x14ac:dyDescent="0.25">
      <c r="J58" s="260"/>
      <c r="K58" s="260"/>
    </row>
    <row r="59" spans="2:13" x14ac:dyDescent="0.25">
      <c r="J59" s="260"/>
      <c r="K59" s="260"/>
    </row>
  </sheetData>
  <mergeCells count="2">
    <mergeCell ref="B2:I2"/>
    <mergeCell ref="B3:I3"/>
  </mergeCells>
  <printOptions horizontalCentered="1"/>
  <pageMargins left="0.78740157480314965" right="0.78740157480314965" top="0.9055118110236221" bottom="0.78740157480314965" header="0.59055118110236227" footer="0.59055118110236227"/>
  <pageSetup paperSize="9" scale="66" orientation="portrait" r:id="rId1"/>
  <headerFooter alignWithMargins="0"/>
  <ignoredErrors>
    <ignoredError sqref="E23:I23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C8FDD-0CBC-4740-A47B-2AFBBF93C5A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3D20-FEBE-4241-94A1-6BB56101F409}">
  <sheetPr>
    <tabColor rgb="FFC00000"/>
  </sheetPr>
  <dimension ref="A1:O104"/>
  <sheetViews>
    <sheetView topLeftCell="A13" zoomScale="130" zoomScaleNormal="130" workbookViewId="0">
      <selection activeCell="J32" sqref="J32"/>
    </sheetView>
  </sheetViews>
  <sheetFormatPr baseColWidth="10" defaultRowHeight="15" x14ac:dyDescent="0.25"/>
  <cols>
    <col min="2" max="2" width="32.5703125" customWidth="1"/>
    <col min="3" max="3" width="12.7109375" customWidth="1"/>
  </cols>
  <sheetData>
    <row r="1" spans="1:11" ht="15.75" thickBot="1" x14ac:dyDescent="0.3"/>
    <row r="2" spans="1:11" ht="15.75" thickBot="1" x14ac:dyDescent="0.3">
      <c r="B2" s="264" t="s">
        <v>0</v>
      </c>
      <c r="C2" s="265"/>
      <c r="D2" s="266"/>
      <c r="F2" s="264" t="s">
        <v>63</v>
      </c>
      <c r="G2" s="265"/>
      <c r="H2" s="265"/>
      <c r="I2" s="265"/>
      <c r="J2" s="265"/>
      <c r="K2" s="266"/>
    </row>
    <row r="3" spans="1:11" ht="15.75" thickBot="1" x14ac:dyDescent="0.3">
      <c r="C3" s="1">
        <v>5</v>
      </c>
      <c r="D3" s="1"/>
    </row>
    <row r="4" spans="1:11" ht="15.75" thickBot="1" x14ac:dyDescent="0.3">
      <c r="A4">
        <v>2</v>
      </c>
      <c r="B4" s="2" t="s">
        <v>3</v>
      </c>
      <c r="C4" t="str">
        <f>VLOOKUP($C$3,'[11]Potencia Inst y Efect'!$A$9:$W$40,A4,0)</f>
        <v>Beni</v>
      </c>
      <c r="F4" s="37" t="s">
        <v>64</v>
      </c>
      <c r="K4" s="38" t="s">
        <v>5</v>
      </c>
    </row>
    <row r="5" spans="1:11" ht="15.75" customHeight="1" x14ac:dyDescent="0.25">
      <c r="A5">
        <v>3</v>
      </c>
      <c r="B5" s="2" t="s">
        <v>6</v>
      </c>
      <c r="C5" t="str">
        <f>VLOOKUP($C$3,'[11]Potencia Inst y Efect'!$A$9:$W$40,A5,0)</f>
        <v>Vaca Diez</v>
      </c>
    </row>
    <row r="6" spans="1:11" x14ac:dyDescent="0.25">
      <c r="A6">
        <v>4</v>
      </c>
      <c r="B6" s="2" t="s">
        <v>7</v>
      </c>
      <c r="C6" t="str">
        <f>VLOOKUP($C$3,'[11]Potencia Inst y Efect'!$A$9:$W$40,A6,0)</f>
        <v>Riberalta</v>
      </c>
      <c r="F6" s="2" t="s">
        <v>65</v>
      </c>
      <c r="G6" s="39" t="s">
        <v>66</v>
      </c>
    </row>
    <row r="7" spans="1:11" ht="15" customHeight="1" x14ac:dyDescent="0.25">
      <c r="A7">
        <v>5</v>
      </c>
      <c r="B7" s="2" t="s">
        <v>8</v>
      </c>
      <c r="C7" t="str">
        <f>VLOOKUP($C$3,'[11]Potencia Inst y Efect'!$A$9:$W$40,A7,0)</f>
        <v>CER Ltda.</v>
      </c>
      <c r="G7" s="2" t="s">
        <v>11</v>
      </c>
      <c r="H7" s="1">
        <v>5000</v>
      </c>
      <c r="I7" s="1" t="s">
        <v>67</v>
      </c>
    </row>
    <row r="8" spans="1:11" x14ac:dyDescent="0.25">
      <c r="A8">
        <v>6</v>
      </c>
      <c r="B8" s="2" t="s">
        <v>9</v>
      </c>
      <c r="C8" t="str">
        <f>VLOOKUP($C$3,'[11]Potencia Inst y Efect'!$A$9:$W$40,A8,0)</f>
        <v>Diesel</v>
      </c>
      <c r="G8" s="2" t="s">
        <v>12</v>
      </c>
      <c r="H8" s="40">
        <f>+H7*0.95</f>
        <v>4750</v>
      </c>
      <c r="I8" s="1" t="s">
        <v>67</v>
      </c>
    </row>
    <row r="9" spans="1:11" x14ac:dyDescent="0.25">
      <c r="A9">
        <v>10</v>
      </c>
      <c r="B9" s="2" t="s">
        <v>10</v>
      </c>
      <c r="C9" s="1">
        <f>VLOOKUP($C$3,'[11]Potencia Inst y Efect'!$A$9:$W$40,A9,0)</f>
        <v>22.029999999999998</v>
      </c>
      <c r="D9" s="1"/>
      <c r="G9" s="2" t="s">
        <v>68</v>
      </c>
      <c r="H9" s="41">
        <v>44317</v>
      </c>
    </row>
    <row r="10" spans="1:11" ht="15.75" customHeight="1" x14ac:dyDescent="0.25">
      <c r="A10">
        <v>15</v>
      </c>
      <c r="B10" s="2" t="s">
        <v>11</v>
      </c>
      <c r="C10" s="1">
        <f>VLOOKUP($C$3,'[11]Potencia Inst y Efect'!$A$9:$W$40,A10,0)</f>
        <v>16.120000000000005</v>
      </c>
      <c r="D10" s="1"/>
      <c r="G10" s="2" t="s">
        <v>54</v>
      </c>
      <c r="H10" s="4">
        <v>0.13736980593607304</v>
      </c>
    </row>
    <row r="11" spans="1:11" x14ac:dyDescent="0.25">
      <c r="A11">
        <v>21</v>
      </c>
      <c r="B11" s="2" t="s">
        <v>12</v>
      </c>
      <c r="C11" s="1">
        <f>VLOOKUP($C$3,'[11]Potencia Inst y Efect'!$A$9:$W$40,A11,0)</f>
        <v>15.779999999999992</v>
      </c>
      <c r="D11" s="1"/>
      <c r="G11" s="2" t="s">
        <v>16</v>
      </c>
      <c r="H11" t="s">
        <v>69</v>
      </c>
    </row>
    <row r="12" spans="1:11" x14ac:dyDescent="0.25">
      <c r="B12" s="2" t="s">
        <v>13</v>
      </c>
      <c r="C12" s="4">
        <f>SUM(F26:H26)/SUM(F25:H25)</f>
        <v>0.29016212958142484</v>
      </c>
      <c r="D12" s="1"/>
      <c r="G12" s="2" t="s">
        <v>19</v>
      </c>
      <c r="H12" s="1" t="s">
        <v>70</v>
      </c>
    </row>
    <row r="13" spans="1:11" x14ac:dyDescent="0.25">
      <c r="A13">
        <v>8</v>
      </c>
      <c r="B13" s="2" t="s">
        <v>14</v>
      </c>
      <c r="C13" s="1"/>
      <c r="D13" s="1"/>
    </row>
    <row r="14" spans="1:11" x14ac:dyDescent="0.25">
      <c r="A14">
        <v>11</v>
      </c>
      <c r="B14" s="2" t="s">
        <v>10</v>
      </c>
      <c r="C14" s="1"/>
      <c r="D14" s="1"/>
    </row>
    <row r="15" spans="1:11" x14ac:dyDescent="0.25">
      <c r="A15">
        <v>16</v>
      </c>
      <c r="B15" s="2" t="s">
        <v>11</v>
      </c>
      <c r="C15" s="1"/>
      <c r="D15" s="1"/>
    </row>
    <row r="16" spans="1:11" ht="15.75" thickBot="1" x14ac:dyDescent="0.3">
      <c r="A16">
        <v>22</v>
      </c>
      <c r="B16" s="2" t="s">
        <v>12</v>
      </c>
      <c r="C16" s="1"/>
      <c r="D16" s="1"/>
    </row>
    <row r="17" spans="2:15" ht="15.75" thickBot="1" x14ac:dyDescent="0.3">
      <c r="B17" s="2" t="s">
        <v>16</v>
      </c>
      <c r="C17" s="1" t="s">
        <v>17</v>
      </c>
      <c r="D17" s="1"/>
      <c r="F17" s="264" t="s">
        <v>18</v>
      </c>
      <c r="G17" s="265"/>
      <c r="H17" s="266"/>
    </row>
    <row r="18" spans="2:15" x14ac:dyDescent="0.25">
      <c r="B18" s="2" t="s">
        <v>71</v>
      </c>
      <c r="C18" s="1" t="s">
        <v>20</v>
      </c>
      <c r="F18" t="s">
        <v>21</v>
      </c>
      <c r="G18" s="5">
        <f>54300*0.00000105506</f>
        <v>5.7289758000000003E-2</v>
      </c>
      <c r="H18" s="1" t="s">
        <v>22</v>
      </c>
    </row>
    <row r="19" spans="2:15" x14ac:dyDescent="0.25">
      <c r="B19" s="2" t="s">
        <v>23</v>
      </c>
      <c r="C19" s="6">
        <f>(H25/F25)^(1/2)-1</f>
        <v>6.3411748380764132E-2</v>
      </c>
      <c r="F19" t="s">
        <v>24</v>
      </c>
      <c r="G19" s="5">
        <f>72600*0.00000105506</f>
        <v>7.6597356000000005E-2</v>
      </c>
      <c r="H19" s="1" t="s">
        <v>22</v>
      </c>
    </row>
    <row r="20" spans="2:15" x14ac:dyDescent="0.25">
      <c r="B20" s="2" t="s">
        <v>25</v>
      </c>
      <c r="C20" s="6">
        <f>SUM(D27:H27)/SUM(D25:H25)</f>
        <v>0.88349172923638908</v>
      </c>
      <c r="D20" s="42"/>
      <c r="E20" s="7"/>
      <c r="F20" s="7"/>
    </row>
    <row r="21" spans="2:15" ht="15.75" thickBot="1" x14ac:dyDescent="0.3">
      <c r="B21" s="2"/>
      <c r="C21" s="2"/>
      <c r="D21" s="8"/>
      <c r="E21" s="8"/>
      <c r="F21" s="8"/>
    </row>
    <row r="22" spans="2:15" ht="15.75" thickBot="1" x14ac:dyDescent="0.3">
      <c r="B22" s="2"/>
      <c r="C22" s="1" t="s">
        <v>26</v>
      </c>
      <c r="D22" s="25">
        <v>2014</v>
      </c>
      <c r="E22" s="26">
        <f>+D22+1</f>
        <v>2015</v>
      </c>
      <c r="F22" s="26">
        <f t="shared" ref="F22:O22" si="0">+E22+1</f>
        <v>2016</v>
      </c>
      <c r="G22" s="26">
        <f t="shared" si="0"/>
        <v>2017</v>
      </c>
      <c r="H22" s="27">
        <f t="shared" si="0"/>
        <v>2018</v>
      </c>
      <c r="I22" s="12">
        <f t="shared" si="0"/>
        <v>2019</v>
      </c>
      <c r="J22" s="13">
        <f t="shared" si="0"/>
        <v>2020</v>
      </c>
      <c r="K22" s="13">
        <f t="shared" si="0"/>
        <v>2021</v>
      </c>
      <c r="L22" s="13">
        <f t="shared" si="0"/>
        <v>2022</v>
      </c>
      <c r="M22" s="13">
        <f t="shared" si="0"/>
        <v>2023</v>
      </c>
      <c r="N22" s="13">
        <f t="shared" si="0"/>
        <v>2024</v>
      </c>
      <c r="O22" s="14">
        <f t="shared" si="0"/>
        <v>2025</v>
      </c>
    </row>
    <row r="23" spans="2:15" x14ac:dyDescent="0.25">
      <c r="B23" s="2" t="s">
        <v>27</v>
      </c>
      <c r="C23" s="1" t="s">
        <v>28</v>
      </c>
      <c r="D23" s="43">
        <f t="shared" ref="D23:H23" si="1">+D24+D25</f>
        <v>39754.100399999988</v>
      </c>
      <c r="E23" s="43">
        <f t="shared" si="1"/>
        <v>44000</v>
      </c>
      <c r="F23" s="43">
        <f t="shared" si="1"/>
        <v>47860</v>
      </c>
      <c r="G23" s="43">
        <f t="shared" si="1"/>
        <v>49359.07</v>
      </c>
      <c r="H23" s="43">
        <f t="shared" si="1"/>
        <v>54122.220000000008</v>
      </c>
      <c r="I23" s="16">
        <f>H23*(1+$C$19)</f>
        <v>57554.20459644837</v>
      </c>
      <c r="J23" s="16">
        <f t="shared" ref="J23:O23" si="2">I23*(1+$C$19)</f>
        <v>61203.817336573375</v>
      </c>
      <c r="K23" s="16">
        <f t="shared" si="2"/>
        <v>65084.858401462414</v>
      </c>
      <c r="L23" s="16">
        <f t="shared" si="2"/>
        <v>69212.003065813609</v>
      </c>
      <c r="M23" s="16">
        <f t="shared" si="2"/>
        <v>73600.857189151662</v>
      </c>
      <c r="N23" s="16">
        <f t="shared" si="2"/>
        <v>78268.016225838699</v>
      </c>
      <c r="O23" s="16">
        <f t="shared" si="2"/>
        <v>83231.127977013151</v>
      </c>
    </row>
    <row r="24" spans="2:15" x14ac:dyDescent="0.25">
      <c r="B24" s="2" t="s">
        <v>29</v>
      </c>
      <c r="C24" s="1" t="s">
        <v>28</v>
      </c>
      <c r="D24" s="17"/>
      <c r="E24" s="17"/>
      <c r="F24" s="17"/>
      <c r="G24" s="17"/>
      <c r="H24" s="17"/>
      <c r="I24" s="16"/>
      <c r="J24" s="16"/>
      <c r="K24" s="16"/>
      <c r="L24" s="16"/>
      <c r="M24" s="16"/>
      <c r="N24" s="16"/>
      <c r="O24" s="16"/>
    </row>
    <row r="25" spans="2:15" x14ac:dyDescent="0.25">
      <c r="B25" s="2" t="s">
        <v>30</v>
      </c>
      <c r="C25" s="1" t="s">
        <v>28</v>
      </c>
      <c r="D25" s="17">
        <v>39754.100399999988</v>
      </c>
      <c r="E25" s="17">
        <v>44000</v>
      </c>
      <c r="F25" s="17">
        <f>(25.31+22.55)*1000</f>
        <v>47860</v>
      </c>
      <c r="G25" s="17">
        <v>49359.07</v>
      </c>
      <c r="H25" s="17">
        <v>54122.220000000008</v>
      </c>
      <c r="I25" s="16">
        <f>+I24+I23</f>
        <v>57554.20459644837</v>
      </c>
      <c r="J25" s="16">
        <f t="shared" ref="J25:O25" si="3">+J24+J23</f>
        <v>61203.817336573375</v>
      </c>
      <c r="K25" s="16">
        <f t="shared" si="3"/>
        <v>65084.858401462414</v>
      </c>
      <c r="L25" s="16">
        <f t="shared" si="3"/>
        <v>69212.003065813609</v>
      </c>
      <c r="M25" s="16">
        <f t="shared" si="3"/>
        <v>73600.857189151662</v>
      </c>
      <c r="N25" s="16">
        <f t="shared" si="3"/>
        <v>78268.016225838699</v>
      </c>
      <c r="O25" s="16">
        <f t="shared" si="3"/>
        <v>83231.127977013151</v>
      </c>
    </row>
    <row r="26" spans="2:15" ht="15" customHeight="1" x14ac:dyDescent="0.25">
      <c r="B26" s="2" t="s">
        <v>31</v>
      </c>
      <c r="C26" s="1" t="s">
        <v>32</v>
      </c>
      <c r="D26" s="17">
        <v>11267.231</v>
      </c>
      <c r="E26" s="17">
        <v>15214.2</v>
      </c>
      <c r="F26" s="17">
        <f>6544.7+7493</f>
        <v>14037.7</v>
      </c>
      <c r="G26" s="17">
        <v>14174.208000000001</v>
      </c>
      <c r="H26" s="17">
        <v>15701.602999999999</v>
      </c>
      <c r="I26" s="16">
        <f>+I25*$C$12</f>
        <v>16700.05057207049</v>
      </c>
      <c r="J26" s="16">
        <f t="shared" ref="J26:O26" si="4">+J25*$C$12</f>
        <v>17759.02997689266</v>
      </c>
      <c r="K26" s="16">
        <f t="shared" si="4"/>
        <v>18885.161117273823</v>
      </c>
      <c r="L26" s="16">
        <f t="shared" si="4"/>
        <v>20082.702202172582</v>
      </c>
      <c r="M26" s="16">
        <f t="shared" si="4"/>
        <v>21356.18146102257</v>
      </c>
      <c r="N26" s="16">
        <f t="shared" si="4"/>
        <v>22710.414266202872</v>
      </c>
      <c r="O26" s="16">
        <f t="shared" si="4"/>
        <v>24150.521341274245</v>
      </c>
    </row>
    <row r="27" spans="2:15" x14ac:dyDescent="0.25">
      <c r="B27" s="2" t="s">
        <v>33</v>
      </c>
      <c r="C27" s="1" t="s">
        <v>28</v>
      </c>
      <c r="D27" s="17">
        <v>35106.71</v>
      </c>
      <c r="E27" s="17">
        <v>39792.533000000003</v>
      </c>
      <c r="F27" s="17">
        <v>42339.169999999991</v>
      </c>
      <c r="G27" s="17">
        <v>43252.69</v>
      </c>
      <c r="H27" s="17">
        <v>47213.729999999996</v>
      </c>
      <c r="I27" s="16">
        <f>I23*$C$20</f>
        <v>50848.663743741105</v>
      </c>
      <c r="J27" s="16">
        <f t="shared" ref="J27:O27" si="5">J23*$C$20</f>
        <v>54073.066414557303</v>
      </c>
      <c r="K27" s="16">
        <f t="shared" si="5"/>
        <v>57501.934096213554</v>
      </c>
      <c r="L27" s="16">
        <f t="shared" si="5"/>
        <v>61148.232272529931</v>
      </c>
      <c r="M27" s="16">
        <f t="shared" si="5"/>
        <v>65025.748591324118</v>
      </c>
      <c r="N27" s="16">
        <f t="shared" si="5"/>
        <v>69149.144999267985</v>
      </c>
      <c r="O27" s="16">
        <f t="shared" si="5"/>
        <v>73534.013182706549</v>
      </c>
    </row>
    <row r="28" spans="2:15" x14ac:dyDescent="0.25">
      <c r="B28" s="2" t="s">
        <v>34</v>
      </c>
      <c r="C28" s="1"/>
      <c r="D28" s="17">
        <v>17883</v>
      </c>
      <c r="E28" s="17">
        <v>19044</v>
      </c>
      <c r="F28" s="17">
        <v>19779</v>
      </c>
      <c r="G28" s="17">
        <v>20120</v>
      </c>
      <c r="H28" s="17">
        <v>21407</v>
      </c>
      <c r="I28" s="6"/>
    </row>
    <row r="29" spans="2:15" x14ac:dyDescent="0.25">
      <c r="B29" s="2" t="s">
        <v>35</v>
      </c>
      <c r="C29" s="18" t="s">
        <v>36</v>
      </c>
      <c r="D29" s="16">
        <f>(D27*1000/D28)/12</f>
        <v>163.59442860071951</v>
      </c>
      <c r="E29" s="16">
        <f>(E27*1000/E28)/12</f>
        <v>174.12541570398375</v>
      </c>
      <c r="F29" s="16">
        <f>(F27*1000/F28)/12</f>
        <v>178.38435546117933</v>
      </c>
      <c r="G29" s="16">
        <f>(G27*1000/G28)/12</f>
        <v>179.14467362491715</v>
      </c>
      <c r="H29" s="16">
        <f>(H27*1000/H28)/12</f>
        <v>183.79396926239076</v>
      </c>
      <c r="I29" s="6"/>
    </row>
    <row r="30" spans="2:15" x14ac:dyDescent="0.25">
      <c r="B30" s="2" t="s">
        <v>37</v>
      </c>
      <c r="C30" s="1" t="s">
        <v>38</v>
      </c>
      <c r="D30" s="16"/>
      <c r="E30" s="16"/>
      <c r="F30" s="22">
        <v>8.9220000000000006</v>
      </c>
      <c r="G30" s="22">
        <v>9.1549999999999994</v>
      </c>
      <c r="H30" s="22">
        <v>9.8239999999999998</v>
      </c>
      <c r="I30" s="6"/>
    </row>
    <row r="31" spans="2:15" ht="15" customHeight="1" x14ac:dyDescent="0.25">
      <c r="B31" s="2" t="s">
        <v>39</v>
      </c>
      <c r="C31" s="1" t="s">
        <v>38</v>
      </c>
      <c r="D31" s="19">
        <v>10.079999999999998</v>
      </c>
      <c r="E31" s="19">
        <v>10.08</v>
      </c>
      <c r="F31" s="19">
        <v>15.75</v>
      </c>
      <c r="G31" s="19">
        <v>16.05</v>
      </c>
      <c r="H31" s="19">
        <f>+C10</f>
        <v>16.120000000000005</v>
      </c>
    </row>
    <row r="32" spans="2:15" x14ac:dyDescent="0.25">
      <c r="B32" s="2" t="s">
        <v>40</v>
      </c>
      <c r="C32" s="1" t="s">
        <v>38</v>
      </c>
      <c r="D32" s="19">
        <v>9.2700000000000014</v>
      </c>
      <c r="E32" s="19">
        <v>9.27</v>
      </c>
      <c r="F32" s="19">
        <v>15.26</v>
      </c>
      <c r="G32" s="20">
        <v>15.709999999999992</v>
      </c>
      <c r="H32" s="44">
        <f>+C11</f>
        <v>15.779999999999992</v>
      </c>
    </row>
    <row r="33" spans="2:15" ht="15" customHeight="1" x14ac:dyDescent="0.25">
      <c r="B33" s="2" t="s">
        <v>41</v>
      </c>
      <c r="C33" s="2"/>
      <c r="D33" s="22">
        <f>D25/(D32*8760)</f>
        <v>0.48955116667405513</v>
      </c>
      <c r="E33" s="22">
        <f>E25/(E32*8760)</f>
        <v>0.54183722224685116</v>
      </c>
      <c r="F33" s="22">
        <f>F25/(F32*8760)</f>
        <v>0.35802557795771317</v>
      </c>
      <c r="G33" s="22">
        <f>G25/(G32*8760)</f>
        <v>0.35866308287482329</v>
      </c>
      <c r="H33" s="22">
        <f>H25/(H32*8760)</f>
        <v>0.39152950674514325</v>
      </c>
    </row>
    <row r="38" spans="2:15" ht="15" customHeight="1" x14ac:dyDescent="0.25"/>
    <row r="39" spans="2:15" x14ac:dyDescent="0.25">
      <c r="B39" t="s">
        <v>42</v>
      </c>
    </row>
    <row r="40" spans="2:15" ht="18" x14ac:dyDescent="0.35">
      <c r="B40" s="2" t="s">
        <v>43</v>
      </c>
      <c r="C40" s="45">
        <f>+G19</f>
        <v>7.6597356000000005E-2</v>
      </c>
      <c r="D40" s="45" t="str">
        <f>+H19</f>
        <v>gCO2/BTU</v>
      </c>
      <c r="E40" t="s">
        <v>72</v>
      </c>
      <c r="F40" s="24"/>
      <c r="G40" s="24"/>
      <c r="H40" s="24"/>
    </row>
    <row r="41" spans="2:15" ht="15.75" thickBot="1" x14ac:dyDescent="0.3"/>
    <row r="42" spans="2:15" ht="15.75" thickBot="1" x14ac:dyDescent="0.3">
      <c r="D42" s="25">
        <v>2014</v>
      </c>
      <c r="E42" s="26">
        <f>+D42+1</f>
        <v>2015</v>
      </c>
      <c r="F42" s="26">
        <f t="shared" ref="F42:O42" si="6">+E42+1</f>
        <v>2016</v>
      </c>
      <c r="G42" s="26">
        <f t="shared" si="6"/>
        <v>2017</v>
      </c>
      <c r="H42" s="27">
        <f t="shared" si="6"/>
        <v>2018</v>
      </c>
      <c r="I42" s="12">
        <f t="shared" si="6"/>
        <v>2019</v>
      </c>
      <c r="J42" s="13">
        <f t="shared" si="6"/>
        <v>2020</v>
      </c>
      <c r="K42" s="13">
        <f t="shared" si="6"/>
        <v>2021</v>
      </c>
      <c r="L42" s="13">
        <f t="shared" si="6"/>
        <v>2022</v>
      </c>
      <c r="M42" s="13">
        <f t="shared" si="6"/>
        <v>2023</v>
      </c>
      <c r="N42" s="13">
        <f t="shared" si="6"/>
        <v>2024</v>
      </c>
      <c r="O42" s="14">
        <f t="shared" si="6"/>
        <v>2025</v>
      </c>
    </row>
    <row r="43" spans="2:15" x14ac:dyDescent="0.25">
      <c r="B43" s="2" t="s">
        <v>44</v>
      </c>
      <c r="C43" s="1" t="s">
        <v>28</v>
      </c>
      <c r="D43" s="46">
        <f>+D23</f>
        <v>39754.100399999988</v>
      </c>
      <c r="E43" s="46">
        <f t="shared" ref="E43:O43" si="7">+E23</f>
        <v>44000</v>
      </c>
      <c r="F43" s="46">
        <f t="shared" si="7"/>
        <v>47860</v>
      </c>
      <c r="G43" s="46">
        <f t="shared" si="7"/>
        <v>49359.07</v>
      </c>
      <c r="H43" s="46">
        <f t="shared" si="7"/>
        <v>54122.220000000008</v>
      </c>
      <c r="I43" s="46">
        <f t="shared" si="7"/>
        <v>57554.20459644837</v>
      </c>
      <c r="J43" s="46">
        <f t="shared" si="7"/>
        <v>61203.817336573375</v>
      </c>
      <c r="K43" s="46">
        <f t="shared" si="7"/>
        <v>65084.858401462414</v>
      </c>
      <c r="L43" s="46">
        <f t="shared" si="7"/>
        <v>69212.003065813609</v>
      </c>
      <c r="M43" s="46">
        <f t="shared" si="7"/>
        <v>73600.857189151662</v>
      </c>
      <c r="N43" s="46">
        <f t="shared" si="7"/>
        <v>78268.016225838699</v>
      </c>
      <c r="O43" s="46">
        <f t="shared" si="7"/>
        <v>83231.127977013151</v>
      </c>
    </row>
    <row r="44" spans="2:15" ht="18" x14ac:dyDescent="0.35">
      <c r="B44" s="2" t="s">
        <v>45</v>
      </c>
      <c r="C44" s="1" t="s">
        <v>28</v>
      </c>
      <c r="D44" s="46">
        <f t="shared" ref="D44:N44" si="8">+D25</f>
        <v>39754.100399999988</v>
      </c>
      <c r="E44" s="46">
        <f t="shared" si="8"/>
        <v>44000</v>
      </c>
      <c r="F44" s="46">
        <f t="shared" si="8"/>
        <v>47860</v>
      </c>
      <c r="G44" s="46">
        <f t="shared" si="8"/>
        <v>49359.07</v>
      </c>
      <c r="H44" s="46">
        <f t="shared" si="8"/>
        <v>54122.220000000008</v>
      </c>
      <c r="I44" s="46">
        <f t="shared" si="8"/>
        <v>57554.20459644837</v>
      </c>
      <c r="J44" s="46">
        <f t="shared" si="8"/>
        <v>61203.817336573375</v>
      </c>
      <c r="K44" s="46">
        <f t="shared" si="8"/>
        <v>65084.858401462414</v>
      </c>
      <c r="L44" s="46">
        <f t="shared" si="8"/>
        <v>69212.003065813609</v>
      </c>
      <c r="M44" s="46">
        <f t="shared" si="8"/>
        <v>73600.857189151662</v>
      </c>
      <c r="N44" s="46">
        <f t="shared" si="8"/>
        <v>78268.016225838699</v>
      </c>
      <c r="O44" s="46">
        <f>+O25</f>
        <v>83231.127977013151</v>
      </c>
    </row>
    <row r="45" spans="2:15" ht="18" x14ac:dyDescent="0.35">
      <c r="B45" s="2" t="s">
        <v>46</v>
      </c>
      <c r="C45" s="1" t="s">
        <v>47</v>
      </c>
      <c r="D45" s="46">
        <f>+D26*33710/1000</f>
        <v>379818.35700999998</v>
      </c>
      <c r="E45" s="46">
        <f>+E26*33710/1000</f>
        <v>512870.68199999997</v>
      </c>
      <c r="F45" s="46">
        <f>+F26*33710/1000</f>
        <v>473210.86700000003</v>
      </c>
      <c r="G45" s="46">
        <f>+G26*33710/1000</f>
        <v>477812.55168000003</v>
      </c>
      <c r="H45" s="46">
        <f>+H26*33710/1000</f>
        <v>529301.03712999995</v>
      </c>
      <c r="I45" s="46">
        <f>I26*33710/1000</f>
        <v>562958.70478449622</v>
      </c>
      <c r="J45" s="46">
        <f t="shared" ref="J45:O45" si="9">J26*33710/1000</f>
        <v>598656.90052105149</v>
      </c>
      <c r="K45" s="46">
        <f t="shared" si="9"/>
        <v>636618.78126330057</v>
      </c>
      <c r="L45" s="46">
        <f t="shared" si="9"/>
        <v>676987.89123523771</v>
      </c>
      <c r="M45" s="46">
        <f t="shared" si="9"/>
        <v>719916.8770510708</v>
      </c>
      <c r="N45" s="46">
        <f t="shared" si="9"/>
        <v>765568.06491369882</v>
      </c>
      <c r="O45" s="46">
        <f t="shared" si="9"/>
        <v>814114.07441435475</v>
      </c>
    </row>
    <row r="46" spans="2:15" ht="18" x14ac:dyDescent="0.35">
      <c r="B46" s="2" t="s">
        <v>73</v>
      </c>
      <c r="C46" s="1" t="s">
        <v>49</v>
      </c>
      <c r="D46" s="29">
        <f>D45*$C$40/D44</f>
        <v>0.73182594033067527</v>
      </c>
      <c r="E46" s="29">
        <f>E45*$C$40/E44</f>
        <v>0.89283041388901807</v>
      </c>
      <c r="F46" s="29">
        <f>SUM(D45:F45)*$C$40/SUM(D44:F44)</f>
        <v>0.79493246576956067</v>
      </c>
      <c r="G46" s="29">
        <f>SUM(E45:G45)*$C$40/SUM(E44:G44)</f>
        <v>0.79401753301509359</v>
      </c>
      <c r="H46" s="29">
        <f>SUM(F45:H45)*$C$40/SUM(F44:H44)</f>
        <v>0.74922672680525482</v>
      </c>
      <c r="I46" s="30">
        <f t="shared" ref="I46:O46" si="10">+H46</f>
        <v>0.74922672680525482</v>
      </c>
      <c r="J46" s="30">
        <f t="shared" si="10"/>
        <v>0.74922672680525482</v>
      </c>
      <c r="K46" s="30">
        <f t="shared" si="10"/>
        <v>0.74922672680525482</v>
      </c>
      <c r="L46" s="30">
        <f t="shared" si="10"/>
        <v>0.74922672680525482</v>
      </c>
      <c r="M46" s="30">
        <f t="shared" si="10"/>
        <v>0.74922672680525482</v>
      </c>
      <c r="N46" s="30">
        <f t="shared" si="10"/>
        <v>0.74922672680525482</v>
      </c>
      <c r="O46" s="30">
        <f t="shared" si="10"/>
        <v>0.74922672680525482</v>
      </c>
    </row>
    <row r="47" spans="2:15" x14ac:dyDescent="0.25">
      <c r="B47" s="2" t="s">
        <v>50</v>
      </c>
      <c r="C47" s="1" t="s">
        <v>51</v>
      </c>
      <c r="D47" s="47">
        <f>+F46*D44</f>
        <v>31601.825055422669</v>
      </c>
      <c r="E47" s="47">
        <f>+F46*E44</f>
        <v>34977.028493860671</v>
      </c>
      <c r="F47" s="47">
        <f t="shared" ref="F47:O47" si="11">+F46*F44</f>
        <v>38045.467811731171</v>
      </c>
      <c r="G47" s="47">
        <f t="shared" si="11"/>
        <v>39191.966993319314</v>
      </c>
      <c r="H47" s="47">
        <f t="shared" si="11"/>
        <v>40549.813738033903</v>
      </c>
      <c r="I47" s="47">
        <f t="shared" si="11"/>
        <v>43121.148323676964</v>
      </c>
      <c r="J47" s="47">
        <f t="shared" si="11"/>
        <v>45855.535731067575</v>
      </c>
      <c r="K47" s="47">
        <f t="shared" si="11"/>
        <v>48763.315424711174</v>
      </c>
      <c r="L47" s="47">
        <f t="shared" si="11"/>
        <v>51855.482512634793</v>
      </c>
      <c r="M47" s="47">
        <f t="shared" si="11"/>
        <v>55143.729321889106</v>
      </c>
      <c r="N47" s="47">
        <f t="shared" si="11"/>
        <v>58640.489610425699</v>
      </c>
      <c r="O47" s="47">
        <f t="shared" si="11"/>
        <v>62358.985582526831</v>
      </c>
    </row>
    <row r="48" spans="2:15" x14ac:dyDescent="0.25">
      <c r="B48" s="2"/>
      <c r="C48" s="1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</row>
    <row r="50" spans="2:15" x14ac:dyDescent="0.25">
      <c r="B50" s="2" t="s">
        <v>53</v>
      </c>
      <c r="C50" s="2"/>
    </row>
    <row r="51" spans="2:15" x14ac:dyDescent="0.25">
      <c r="B51" s="2" t="s">
        <v>39</v>
      </c>
      <c r="C51" s="1" t="s">
        <v>38</v>
      </c>
      <c r="D51" s="33">
        <f t="shared" ref="D51:H53" si="12">+D31</f>
        <v>10.079999999999998</v>
      </c>
      <c r="E51" s="33">
        <f t="shared" si="12"/>
        <v>10.08</v>
      </c>
      <c r="F51" s="33">
        <f t="shared" si="12"/>
        <v>15.75</v>
      </c>
      <c r="G51" s="33">
        <f t="shared" si="12"/>
        <v>16.05</v>
      </c>
      <c r="H51" s="33">
        <f t="shared" si="12"/>
        <v>16.120000000000005</v>
      </c>
      <c r="I51" s="34">
        <f>+H51</f>
        <v>16.120000000000005</v>
      </c>
      <c r="J51" s="34">
        <f>($H$51/$H$52)*J52</f>
        <v>19.935098609861384</v>
      </c>
      <c r="K51" s="34">
        <f>+J51</f>
        <v>19.935098609861384</v>
      </c>
      <c r="L51" s="34">
        <f>($H$51/$H$52)*L52</f>
        <v>22.543497548780035</v>
      </c>
      <c r="M51" s="34">
        <f>+L51</f>
        <v>22.543497548780035</v>
      </c>
      <c r="N51" s="34">
        <f>($H$51/$H$52)*N52</f>
        <v>25.493191264198373</v>
      </c>
      <c r="O51" s="34">
        <f>+N51</f>
        <v>25.493191264198373</v>
      </c>
    </row>
    <row r="52" spans="2:15" x14ac:dyDescent="0.25">
      <c r="B52" s="2" t="s">
        <v>40</v>
      </c>
      <c r="C52" s="1" t="s">
        <v>38</v>
      </c>
      <c r="D52" s="33">
        <f t="shared" si="12"/>
        <v>9.2700000000000014</v>
      </c>
      <c r="E52" s="33">
        <f t="shared" si="12"/>
        <v>9.27</v>
      </c>
      <c r="F52" s="33">
        <f t="shared" si="12"/>
        <v>15.26</v>
      </c>
      <c r="G52" s="33">
        <f t="shared" si="12"/>
        <v>15.709999999999992</v>
      </c>
      <c r="H52" s="33">
        <f t="shared" si="12"/>
        <v>15.779999999999992</v>
      </c>
      <c r="I52" s="34">
        <f>I25/(I53*8760)</f>
        <v>18.350964524483956</v>
      </c>
      <c r="J52" s="34">
        <f t="shared" ref="J52:O52" si="13">J44/(J53*8760)</f>
        <v>19.514631269454863</v>
      </c>
      <c r="K52" s="34">
        <f t="shared" si="13"/>
        <v>20.752088157256928</v>
      </c>
      <c r="L52" s="34">
        <f t="shared" si="13"/>
        <v>22.068014349860338</v>
      </c>
      <c r="M52" s="34">
        <f t="shared" si="13"/>
        <v>23.467385723076777</v>
      </c>
      <c r="N52" s="34">
        <f t="shared" si="13"/>
        <v>24.955493681702855</v>
      </c>
      <c r="O52" s="34">
        <f t="shared" si="13"/>
        <v>26.537965167764749</v>
      </c>
    </row>
    <row r="53" spans="2:15" x14ac:dyDescent="0.25">
      <c r="B53" s="2" t="s">
        <v>54</v>
      </c>
      <c r="C53" s="1"/>
      <c r="D53" s="22">
        <f t="shared" si="12"/>
        <v>0.48955116667405513</v>
      </c>
      <c r="E53" s="22">
        <f t="shared" si="12"/>
        <v>0.54183722224685116</v>
      </c>
      <c r="F53" s="22">
        <f t="shared" si="12"/>
        <v>0.35802557795771317</v>
      </c>
      <c r="G53" s="22">
        <f t="shared" si="12"/>
        <v>0.35866308287482329</v>
      </c>
      <c r="H53" s="22">
        <f t="shared" si="12"/>
        <v>0.39152950674514325</v>
      </c>
      <c r="I53" s="22">
        <f>+F53</f>
        <v>0.35802557795771317</v>
      </c>
      <c r="J53" s="22">
        <f t="shared" ref="J53:O53" si="14">+I53</f>
        <v>0.35802557795771317</v>
      </c>
      <c r="K53" s="22">
        <f t="shared" si="14"/>
        <v>0.35802557795771317</v>
      </c>
      <c r="L53" s="22">
        <f t="shared" si="14"/>
        <v>0.35802557795771317</v>
      </c>
      <c r="M53" s="22">
        <f t="shared" si="14"/>
        <v>0.35802557795771317</v>
      </c>
      <c r="N53" s="22">
        <f t="shared" si="14"/>
        <v>0.35802557795771317</v>
      </c>
      <c r="O53" s="22">
        <f t="shared" si="14"/>
        <v>0.35802557795771317</v>
      </c>
    </row>
    <row r="54" spans="2:15" x14ac:dyDescent="0.25">
      <c r="B54" s="2" t="s">
        <v>55</v>
      </c>
      <c r="C54" s="1" t="s">
        <v>38</v>
      </c>
      <c r="J54" s="33"/>
      <c r="K54" s="33"/>
      <c r="L54" s="33">
        <f>+L51-K51</f>
        <v>2.6083989389186506</v>
      </c>
      <c r="M54" s="33">
        <f>+M51-L51</f>
        <v>0</v>
      </c>
      <c r="N54" s="33">
        <f>+N51-M51</f>
        <v>2.9496937154183378</v>
      </c>
      <c r="O54" s="33">
        <f>+O51-N51</f>
        <v>0</v>
      </c>
    </row>
    <row r="56" spans="2:15" x14ac:dyDescent="0.25">
      <c r="B56" s="2" t="s">
        <v>56</v>
      </c>
    </row>
    <row r="57" spans="2:15" ht="18" x14ac:dyDescent="0.35">
      <c r="B57" s="2" t="s">
        <v>45</v>
      </c>
      <c r="C57" s="1" t="s">
        <v>28</v>
      </c>
      <c r="D57" t="s">
        <v>57</v>
      </c>
    </row>
    <row r="58" spans="2:15" ht="18" x14ac:dyDescent="0.35">
      <c r="B58" s="2" t="s">
        <v>46</v>
      </c>
      <c r="C58" s="1" t="s">
        <v>47</v>
      </c>
      <c r="D58" t="s">
        <v>58</v>
      </c>
    </row>
    <row r="59" spans="2:15" ht="18" x14ac:dyDescent="0.35">
      <c r="B59" s="2" t="s">
        <v>74</v>
      </c>
      <c r="C59" s="1" t="s">
        <v>49</v>
      </c>
      <c r="D59" t="s">
        <v>75</v>
      </c>
    </row>
    <row r="60" spans="2:15" ht="18" x14ac:dyDescent="0.35">
      <c r="B60" s="2" t="s">
        <v>43</v>
      </c>
      <c r="C60" s="35" t="s">
        <v>22</v>
      </c>
      <c r="D60" t="s">
        <v>60</v>
      </c>
    </row>
    <row r="61" spans="2:15" x14ac:dyDescent="0.25">
      <c r="B61" s="2" t="s">
        <v>50</v>
      </c>
      <c r="C61" s="1" t="s">
        <v>51</v>
      </c>
      <c r="D61" t="s">
        <v>61</v>
      </c>
    </row>
    <row r="62" spans="2:15" x14ac:dyDescent="0.25">
      <c r="B62" s="2" t="s">
        <v>44</v>
      </c>
      <c r="C62" s="1" t="s">
        <v>28</v>
      </c>
      <c r="D62" s="36" t="s">
        <v>62</v>
      </c>
    </row>
    <row r="72" spans="2:6" ht="15.75" thickBot="1" x14ac:dyDescent="0.3">
      <c r="B72" s="49" t="s">
        <v>76</v>
      </c>
    </row>
    <row r="73" spans="2:6" ht="15" customHeight="1" x14ac:dyDescent="0.25">
      <c r="B73" s="270" t="s">
        <v>77</v>
      </c>
      <c r="C73" s="271"/>
      <c r="D73" s="271"/>
      <c r="E73" s="272"/>
    </row>
    <row r="74" spans="2:6" x14ac:dyDescent="0.25">
      <c r="B74" s="273"/>
      <c r="C74" s="274"/>
      <c r="D74" s="274"/>
      <c r="E74" s="275"/>
    </row>
    <row r="75" spans="2:6" x14ac:dyDescent="0.25">
      <c r="B75" s="273"/>
      <c r="C75" s="274"/>
      <c r="D75" s="274"/>
      <c r="E75" s="275"/>
    </row>
    <row r="76" spans="2:6" ht="15.75" thickBot="1" x14ac:dyDescent="0.3">
      <c r="B76" s="276"/>
      <c r="C76" s="277"/>
      <c r="D76" s="277"/>
      <c r="E76" s="278"/>
    </row>
    <row r="77" spans="2:6" x14ac:dyDescent="0.25">
      <c r="B77" s="279" t="s">
        <v>78</v>
      </c>
      <c r="C77" s="279"/>
      <c r="D77" s="279"/>
      <c r="E77" s="279"/>
    </row>
    <row r="78" spans="2:6" x14ac:dyDescent="0.25">
      <c r="B78" s="50" t="s">
        <v>79</v>
      </c>
    </row>
    <row r="79" spans="2:6" x14ac:dyDescent="0.25">
      <c r="B79" s="51"/>
      <c r="C79" s="52"/>
      <c r="F79" s="37" t="s">
        <v>80</v>
      </c>
    </row>
    <row r="80" spans="2:6" x14ac:dyDescent="0.25">
      <c r="B80" s="50"/>
    </row>
    <row r="81" spans="2:15" x14ac:dyDescent="0.25">
      <c r="B81" s="51"/>
      <c r="C81" s="52"/>
      <c r="F81" s="37" t="s">
        <v>81</v>
      </c>
    </row>
    <row r="82" spans="2:15" x14ac:dyDescent="0.25">
      <c r="B82" s="50" t="s">
        <v>82</v>
      </c>
    </row>
    <row r="83" spans="2:15" ht="15" customHeight="1" x14ac:dyDescent="0.25">
      <c r="B83" s="53" t="s">
        <v>83</v>
      </c>
      <c r="C83" s="54" t="s">
        <v>28</v>
      </c>
      <c r="D83" s="55" t="s">
        <v>84</v>
      </c>
      <c r="G83" s="56"/>
      <c r="H83" s="56"/>
      <c r="I83" s="56"/>
      <c r="J83" s="56"/>
      <c r="K83" s="56"/>
      <c r="L83" s="56"/>
      <c r="M83" s="56"/>
      <c r="N83" s="56"/>
      <c r="O83" s="56"/>
    </row>
    <row r="84" spans="2:15" ht="18" x14ac:dyDescent="0.25">
      <c r="B84" s="53" t="s">
        <v>85</v>
      </c>
      <c r="C84" s="54" t="s">
        <v>28</v>
      </c>
      <c r="D84" s="55" t="s">
        <v>86</v>
      </c>
      <c r="G84" s="57"/>
      <c r="H84" s="57"/>
      <c r="I84" s="57"/>
      <c r="J84" s="57"/>
      <c r="K84" s="57"/>
      <c r="L84" s="57"/>
      <c r="M84" s="57"/>
      <c r="N84" s="57"/>
      <c r="O84" s="57"/>
    </row>
    <row r="85" spans="2:15" x14ac:dyDescent="0.25">
      <c r="B85" s="58" t="s">
        <v>87</v>
      </c>
      <c r="C85" s="54" t="s">
        <v>88</v>
      </c>
      <c r="D85" s="55" t="s">
        <v>89</v>
      </c>
      <c r="G85" s="57"/>
      <c r="H85" s="57"/>
      <c r="I85" s="57"/>
      <c r="J85" s="57"/>
    </row>
    <row r="86" spans="2:15" ht="18" x14ac:dyDescent="0.35">
      <c r="B86" s="2" t="s">
        <v>90</v>
      </c>
      <c r="C86" s="54" t="s">
        <v>49</v>
      </c>
      <c r="D86" t="s">
        <v>75</v>
      </c>
      <c r="G86" s="57"/>
      <c r="H86" s="57"/>
      <c r="I86" s="57"/>
      <c r="J86" s="57"/>
    </row>
    <row r="87" spans="2:15" ht="18" x14ac:dyDescent="0.35">
      <c r="B87" s="2" t="s">
        <v>91</v>
      </c>
      <c r="C87" s="1" t="s">
        <v>51</v>
      </c>
      <c r="D87" t="s">
        <v>92</v>
      </c>
    </row>
    <row r="88" spans="2:15" ht="15.75" thickBot="1" x14ac:dyDescent="0.3">
      <c r="B88" s="59"/>
      <c r="C88" s="56"/>
      <c r="D88" s="60"/>
      <c r="F88" s="55"/>
      <c r="G88" s="57"/>
      <c r="H88" s="57"/>
      <c r="I88" s="57"/>
      <c r="J88" s="57"/>
    </row>
    <row r="89" spans="2:15" ht="15.75" thickBot="1" x14ac:dyDescent="0.3">
      <c r="D89" s="25">
        <f t="shared" ref="D89:O89" si="15">+D42</f>
        <v>2014</v>
      </c>
      <c r="E89" s="26">
        <f t="shared" si="15"/>
        <v>2015</v>
      </c>
      <c r="F89" s="26">
        <f t="shared" si="15"/>
        <v>2016</v>
      </c>
      <c r="G89" s="26">
        <f t="shared" si="15"/>
        <v>2017</v>
      </c>
      <c r="H89" s="27">
        <f t="shared" si="15"/>
        <v>2018</v>
      </c>
      <c r="I89" s="12">
        <f t="shared" si="15"/>
        <v>2019</v>
      </c>
      <c r="J89" s="13">
        <f t="shared" si="15"/>
        <v>2020</v>
      </c>
      <c r="K89" s="13">
        <f t="shared" si="15"/>
        <v>2021</v>
      </c>
      <c r="L89" s="13">
        <f t="shared" si="15"/>
        <v>2022</v>
      </c>
      <c r="M89" s="13">
        <f t="shared" si="15"/>
        <v>2023</v>
      </c>
      <c r="N89" s="13">
        <f t="shared" si="15"/>
        <v>2024</v>
      </c>
      <c r="O89" s="14">
        <f t="shared" si="15"/>
        <v>2025</v>
      </c>
    </row>
    <row r="90" spans="2:15" x14ac:dyDescent="0.25">
      <c r="B90" s="2" t="s">
        <v>93</v>
      </c>
      <c r="C90" s="1" t="s">
        <v>28</v>
      </c>
      <c r="D90" s="16"/>
      <c r="E90" s="16"/>
      <c r="F90" s="16"/>
      <c r="G90" s="16"/>
      <c r="H90" s="16"/>
      <c r="I90" s="16"/>
      <c r="J90" s="16"/>
      <c r="K90" s="16">
        <f>L90/12*8</f>
        <v>3810.6384166666662</v>
      </c>
      <c r="L90" s="16">
        <f>+H8*H10*8760/1000</f>
        <v>5715.9576249999991</v>
      </c>
      <c r="M90" s="16">
        <f>+L90</f>
        <v>5715.9576249999991</v>
      </c>
      <c r="N90" s="16">
        <f>+M90</f>
        <v>5715.9576249999991</v>
      </c>
      <c r="O90" s="16">
        <f>+N90</f>
        <v>5715.9576249999991</v>
      </c>
    </row>
    <row r="91" spans="2:15" x14ac:dyDescent="0.25">
      <c r="B91" s="2" t="s">
        <v>87</v>
      </c>
      <c r="C91" s="1" t="s">
        <v>88</v>
      </c>
      <c r="D91" s="16"/>
      <c r="E91" s="16"/>
      <c r="F91" s="16"/>
      <c r="G91" s="16"/>
      <c r="H91" s="16"/>
      <c r="I91" s="16"/>
      <c r="J91" s="16"/>
      <c r="K91" s="61">
        <f>1-$C$20</f>
        <v>0.11650827076361092</v>
      </c>
      <c r="L91" s="61">
        <f t="shared" ref="L91:O91" si="16">1-$C$20</f>
        <v>0.11650827076361092</v>
      </c>
      <c r="M91" s="61">
        <f t="shared" si="16"/>
        <v>0.11650827076361092</v>
      </c>
      <c r="N91" s="61">
        <f t="shared" si="16"/>
        <v>0.11650827076361092</v>
      </c>
      <c r="O91" s="61">
        <f t="shared" si="16"/>
        <v>0.11650827076361092</v>
      </c>
    </row>
    <row r="92" spans="2:15" ht="18" x14ac:dyDescent="0.35">
      <c r="B92" s="2" t="s">
        <v>94</v>
      </c>
      <c r="C92" s="1" t="s">
        <v>28</v>
      </c>
      <c r="D92" s="16"/>
      <c r="E92" s="16"/>
      <c r="F92" s="16"/>
      <c r="G92" s="16"/>
      <c r="H92" s="16"/>
      <c r="I92" s="16"/>
      <c r="J92" s="16"/>
      <c r="K92" s="16">
        <f>+K90/(1-K91)</f>
        <v>4313.1568644793542</v>
      </c>
      <c r="L92" s="16">
        <f>+L90/(1-L91)</f>
        <v>6469.7352967190309</v>
      </c>
      <c r="M92" s="16">
        <f>+M90/(1-M91)</f>
        <v>6469.7352967190309</v>
      </c>
      <c r="N92" s="16">
        <f>+N90/(1-N91)</f>
        <v>6469.7352967190309</v>
      </c>
      <c r="O92" s="16">
        <f>+O90/(1-O91)</f>
        <v>6469.7352967190309</v>
      </c>
    </row>
    <row r="93" spans="2:15" ht="18" x14ac:dyDescent="0.35">
      <c r="B93" s="2" t="s">
        <v>95</v>
      </c>
      <c r="C93" s="1" t="s">
        <v>49</v>
      </c>
      <c r="D93" s="29"/>
      <c r="E93" s="29"/>
      <c r="F93" s="29"/>
      <c r="G93" s="29"/>
      <c r="H93" s="29"/>
      <c r="I93" s="30"/>
      <c r="J93" s="30"/>
      <c r="K93" s="30">
        <f>+H46</f>
        <v>0.74922672680525482</v>
      </c>
      <c r="L93" s="30">
        <f>+K93</f>
        <v>0.74922672680525482</v>
      </c>
      <c r="M93" s="30">
        <f>+L93</f>
        <v>0.74922672680525482</v>
      </c>
      <c r="N93" s="30">
        <f>+M93</f>
        <v>0.74922672680525482</v>
      </c>
      <c r="O93" s="30">
        <f>+N93</f>
        <v>0.74922672680525482</v>
      </c>
    </row>
    <row r="94" spans="2:15" ht="18" x14ac:dyDescent="0.35">
      <c r="B94" s="2" t="s">
        <v>91</v>
      </c>
      <c r="C94" s="1" t="s">
        <v>51</v>
      </c>
      <c r="D94" s="31"/>
      <c r="E94" s="31"/>
      <c r="F94" s="31"/>
      <c r="G94" s="31"/>
      <c r="H94" s="31"/>
      <c r="I94" s="31"/>
      <c r="J94" s="31"/>
      <c r="K94" s="31">
        <f>+K93*K90</f>
        <v>2855.032147957525</v>
      </c>
      <c r="L94" s="31">
        <f>+L93*L90</f>
        <v>4282.5482219362875</v>
      </c>
      <c r="M94" s="31">
        <f t="shared" ref="M94:O94" si="17">+M93*M90</f>
        <v>4282.5482219362875</v>
      </c>
      <c r="N94" s="31">
        <f t="shared" si="17"/>
        <v>4282.5482219362875</v>
      </c>
      <c r="O94" s="31">
        <f t="shared" si="17"/>
        <v>4282.5482219362875</v>
      </c>
    </row>
    <row r="95" spans="2:15" ht="15.75" thickBot="1" x14ac:dyDescent="0.3"/>
    <row r="96" spans="2:15" ht="15.75" thickBot="1" x14ac:dyDescent="0.3">
      <c r="D96" s="25">
        <f t="shared" ref="D96:O96" si="18">+D89</f>
        <v>2014</v>
      </c>
      <c r="E96" s="26">
        <f t="shared" si="18"/>
        <v>2015</v>
      </c>
      <c r="F96" s="26">
        <f t="shared" si="18"/>
        <v>2016</v>
      </c>
      <c r="G96" s="26">
        <f t="shared" si="18"/>
        <v>2017</v>
      </c>
      <c r="H96" s="27">
        <f t="shared" si="18"/>
        <v>2018</v>
      </c>
      <c r="I96" s="12">
        <f t="shared" si="18"/>
        <v>2019</v>
      </c>
      <c r="J96" s="13">
        <f t="shared" si="18"/>
        <v>2020</v>
      </c>
      <c r="K96" s="13">
        <f t="shared" si="18"/>
        <v>2021</v>
      </c>
      <c r="L96" s="13">
        <f t="shared" si="18"/>
        <v>2022</v>
      </c>
      <c r="M96" s="13">
        <f t="shared" si="18"/>
        <v>2023</v>
      </c>
      <c r="N96" s="13">
        <f t="shared" si="18"/>
        <v>2024</v>
      </c>
      <c r="O96" s="14">
        <f t="shared" si="18"/>
        <v>2025</v>
      </c>
    </row>
    <row r="97" spans="2:15" x14ac:dyDescent="0.25">
      <c r="B97" s="2" t="s">
        <v>96</v>
      </c>
    </row>
    <row r="98" spans="2:15" x14ac:dyDescent="0.25">
      <c r="B98" s="2" t="s">
        <v>97</v>
      </c>
      <c r="C98" s="1" t="s">
        <v>28</v>
      </c>
      <c r="D98" s="16">
        <f>+D23</f>
        <v>39754.100399999988</v>
      </c>
      <c r="E98" s="16">
        <f t="shared" ref="E98:O98" si="19">+E23</f>
        <v>44000</v>
      </c>
      <c r="F98" s="16">
        <f t="shared" si="19"/>
        <v>47860</v>
      </c>
      <c r="G98" s="16">
        <f t="shared" si="19"/>
        <v>49359.07</v>
      </c>
      <c r="H98" s="16">
        <f t="shared" si="19"/>
        <v>54122.220000000008</v>
      </c>
      <c r="I98" s="16">
        <f t="shared" si="19"/>
        <v>57554.20459644837</v>
      </c>
      <c r="J98" s="16">
        <f t="shared" si="19"/>
        <v>61203.817336573375</v>
      </c>
      <c r="K98" s="16">
        <f t="shared" si="19"/>
        <v>65084.858401462414</v>
      </c>
      <c r="L98" s="16">
        <f t="shared" si="19"/>
        <v>69212.003065813609</v>
      </c>
      <c r="M98" s="16">
        <f t="shared" si="19"/>
        <v>73600.857189151662</v>
      </c>
      <c r="N98" s="16">
        <f t="shared" si="19"/>
        <v>78268.016225838699</v>
      </c>
      <c r="O98" s="16">
        <f t="shared" si="19"/>
        <v>83231.127977013151</v>
      </c>
    </row>
    <row r="99" spans="2:15" x14ac:dyDescent="0.25">
      <c r="B99" s="2" t="s">
        <v>98</v>
      </c>
      <c r="C99" s="1" t="s">
        <v>51</v>
      </c>
      <c r="D99" s="62">
        <f t="shared" ref="D99:O99" si="20">+D47</f>
        <v>31601.825055422669</v>
      </c>
      <c r="E99" s="62">
        <f t="shared" si="20"/>
        <v>34977.028493860671</v>
      </c>
      <c r="F99" s="62">
        <f t="shared" si="20"/>
        <v>38045.467811731171</v>
      </c>
      <c r="G99" s="62">
        <f t="shared" si="20"/>
        <v>39191.966993319314</v>
      </c>
      <c r="H99" s="62">
        <f t="shared" si="20"/>
        <v>40549.813738033903</v>
      </c>
      <c r="I99" s="62">
        <f t="shared" si="20"/>
        <v>43121.148323676964</v>
      </c>
      <c r="J99" s="62">
        <f t="shared" si="20"/>
        <v>45855.535731067575</v>
      </c>
      <c r="K99" s="62">
        <f t="shared" si="20"/>
        <v>48763.315424711174</v>
      </c>
      <c r="L99" s="62">
        <f t="shared" si="20"/>
        <v>51855.482512634793</v>
      </c>
      <c r="M99" s="62">
        <f t="shared" si="20"/>
        <v>55143.729321889106</v>
      </c>
      <c r="N99" s="62">
        <f t="shared" si="20"/>
        <v>58640.489610425699</v>
      </c>
      <c r="O99" s="62">
        <f t="shared" si="20"/>
        <v>62358.985582526831</v>
      </c>
    </row>
    <row r="100" spans="2:15" x14ac:dyDescent="0.25">
      <c r="B100" s="2" t="s">
        <v>99</v>
      </c>
    </row>
    <row r="101" spans="2:15" x14ac:dyDescent="0.25">
      <c r="B101" s="2" t="s">
        <v>100</v>
      </c>
      <c r="C101" s="1" t="s">
        <v>28</v>
      </c>
      <c r="D101" s="16">
        <f>+D25-D90</f>
        <v>39754.100399999988</v>
      </c>
      <c r="E101" s="16">
        <f t="shared" ref="E101:O101" si="21">+E25-E90</f>
        <v>44000</v>
      </c>
      <c r="F101" s="16">
        <f t="shared" si="21"/>
        <v>47860</v>
      </c>
      <c r="G101" s="16">
        <f t="shared" si="21"/>
        <v>49359.07</v>
      </c>
      <c r="H101" s="16">
        <f t="shared" si="21"/>
        <v>54122.220000000008</v>
      </c>
      <c r="I101" s="16">
        <f t="shared" si="21"/>
        <v>57554.20459644837</v>
      </c>
      <c r="J101" s="16">
        <f t="shared" si="21"/>
        <v>61203.817336573375</v>
      </c>
      <c r="K101" s="16">
        <f t="shared" si="21"/>
        <v>61274.219984795745</v>
      </c>
      <c r="L101" s="16">
        <f t="shared" si="21"/>
        <v>63496.045440813614</v>
      </c>
      <c r="M101" s="16">
        <f t="shared" si="21"/>
        <v>67884.899564151667</v>
      </c>
      <c r="N101" s="16">
        <f t="shared" si="21"/>
        <v>72552.058600838704</v>
      </c>
      <c r="O101" s="16">
        <f t="shared" si="21"/>
        <v>77515.170352013156</v>
      </c>
    </row>
    <row r="102" spans="2:15" x14ac:dyDescent="0.25">
      <c r="B102" s="2" t="s">
        <v>31</v>
      </c>
      <c r="C102" s="1" t="s">
        <v>32</v>
      </c>
      <c r="D102" s="16">
        <f>+D26</f>
        <v>11267.231</v>
      </c>
      <c r="E102" s="16">
        <f t="shared" ref="E102:H102" si="22">+E26</f>
        <v>15214.2</v>
      </c>
      <c r="F102" s="16">
        <f t="shared" si="22"/>
        <v>14037.7</v>
      </c>
      <c r="G102" s="16">
        <f t="shared" si="22"/>
        <v>14174.208000000001</v>
      </c>
      <c r="H102" s="16">
        <f t="shared" si="22"/>
        <v>15701.602999999999</v>
      </c>
      <c r="I102" s="16">
        <f>+I101*$C$12</f>
        <v>16700.05057207049</v>
      </c>
      <c r="J102" s="16">
        <f t="shared" ref="J102:O102" si="23">+J101*$C$12</f>
        <v>17759.02997689266</v>
      </c>
      <c r="K102" s="16">
        <f t="shared" si="23"/>
        <v>17779.458159229034</v>
      </c>
      <c r="L102" s="16">
        <f t="shared" si="23"/>
        <v>18424.147765105401</v>
      </c>
      <c r="M102" s="16">
        <f t="shared" si="23"/>
        <v>19697.627023955385</v>
      </c>
      <c r="N102" s="16">
        <f t="shared" si="23"/>
        <v>21051.85982913569</v>
      </c>
      <c r="O102" s="16">
        <f t="shared" si="23"/>
        <v>22491.966904207064</v>
      </c>
    </row>
    <row r="103" spans="2:15" x14ac:dyDescent="0.25">
      <c r="B103" s="2" t="s">
        <v>98</v>
      </c>
      <c r="C103" s="1" t="s">
        <v>51</v>
      </c>
      <c r="D103" s="62">
        <f t="shared" ref="D103:O103" si="24">+D99-D94</f>
        <v>31601.825055422669</v>
      </c>
      <c r="E103" s="62">
        <f t="shared" si="24"/>
        <v>34977.028493860671</v>
      </c>
      <c r="F103" s="62">
        <f t="shared" si="24"/>
        <v>38045.467811731171</v>
      </c>
      <c r="G103" s="62">
        <f t="shared" si="24"/>
        <v>39191.966993319314</v>
      </c>
      <c r="H103" s="62">
        <f t="shared" si="24"/>
        <v>40549.813738033903</v>
      </c>
      <c r="I103" s="62">
        <f t="shared" si="24"/>
        <v>43121.148323676964</v>
      </c>
      <c r="J103" s="62">
        <f t="shared" si="24"/>
        <v>45855.535731067575</v>
      </c>
      <c r="K103" s="62">
        <f>+K99-K94</f>
        <v>45908.283276753646</v>
      </c>
      <c r="L103" s="62">
        <f t="shared" si="24"/>
        <v>47572.934290698504</v>
      </c>
      <c r="M103" s="62">
        <f t="shared" si="24"/>
        <v>50861.181099952817</v>
      </c>
      <c r="N103" s="62">
        <f t="shared" si="24"/>
        <v>54357.941388489409</v>
      </c>
      <c r="O103" s="62">
        <f t="shared" si="24"/>
        <v>58076.437360590542</v>
      </c>
    </row>
    <row r="104" spans="2:15" x14ac:dyDescent="0.25">
      <c r="B104" s="2" t="s">
        <v>101</v>
      </c>
      <c r="C104" s="1" t="s">
        <v>51</v>
      </c>
      <c r="D104" s="32">
        <f>+D103/D98</f>
        <v>0.79493246576956067</v>
      </c>
      <c r="E104" s="32">
        <f t="shared" ref="E104:O104" si="25">+E103/E98</f>
        <v>0.79493246576956067</v>
      </c>
      <c r="F104" s="32">
        <f t="shared" si="25"/>
        <v>0.79493246576956056</v>
      </c>
      <c r="G104" s="32">
        <f t="shared" si="25"/>
        <v>0.79401753301509359</v>
      </c>
      <c r="H104" s="32">
        <f t="shared" si="25"/>
        <v>0.74922672680525482</v>
      </c>
      <c r="I104" s="32">
        <f t="shared" si="25"/>
        <v>0.74922672680525482</v>
      </c>
      <c r="J104" s="32">
        <f t="shared" si="25"/>
        <v>0.74922672680525482</v>
      </c>
      <c r="K104" s="32">
        <f t="shared" si="25"/>
        <v>0.7053604233657228</v>
      </c>
      <c r="L104" s="32">
        <f t="shared" si="25"/>
        <v>0.68735092445542223</v>
      </c>
      <c r="M104" s="32">
        <f t="shared" si="25"/>
        <v>0.69104060798152578</v>
      </c>
      <c r="N104" s="32">
        <f t="shared" si="25"/>
        <v>0.69451027392392461</v>
      </c>
      <c r="O104" s="32">
        <f t="shared" si="25"/>
        <v>0.69777304203578916</v>
      </c>
    </row>
  </sheetData>
  <mergeCells count="5">
    <mergeCell ref="B2:D2"/>
    <mergeCell ref="F2:K2"/>
    <mergeCell ref="F17:H17"/>
    <mergeCell ref="B73:E76"/>
    <mergeCell ref="B77:E77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Document.12" shapeId="2049" r:id="rId4">
          <objectPr defaultSize="0" r:id="rId5">
            <anchor moveWithCells="1">
              <from>
                <xdr:col>1</xdr:col>
                <xdr:colOff>1457325</xdr:colOff>
                <xdr:row>33</xdr:row>
                <xdr:rowOff>180975</xdr:rowOff>
              </from>
              <to>
                <xdr:col>3</xdr:col>
                <xdr:colOff>685800</xdr:colOff>
                <xdr:row>38</xdr:row>
                <xdr:rowOff>9525</xdr:rowOff>
              </to>
            </anchor>
          </objectPr>
        </oleObject>
      </mc:Choice>
      <mc:Fallback>
        <oleObject progId="Word.Document.12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6F901-0F97-48BE-802B-8F47E6C8650E}">
  <sheetPr>
    <tabColor rgb="FFC00000"/>
  </sheetPr>
  <dimension ref="A1:O117"/>
  <sheetViews>
    <sheetView topLeftCell="A10" zoomScale="130" zoomScaleNormal="130" workbookViewId="0"/>
  </sheetViews>
  <sheetFormatPr baseColWidth="10" defaultRowHeight="15" x14ac:dyDescent="0.25"/>
  <cols>
    <col min="2" max="2" width="32.5703125" customWidth="1"/>
    <col min="3" max="3" width="12.7109375" customWidth="1"/>
    <col min="4" max="4" width="13.28515625" bestFit="1" customWidth="1"/>
  </cols>
  <sheetData>
    <row r="1" spans="1:11" ht="15.75" thickBot="1" x14ac:dyDescent="0.3"/>
    <row r="2" spans="1:11" ht="15.75" thickBot="1" x14ac:dyDescent="0.3">
      <c r="B2" s="264" t="s">
        <v>0</v>
      </c>
      <c r="C2" s="265"/>
      <c r="D2" s="266"/>
      <c r="F2" s="264" t="s">
        <v>63</v>
      </c>
      <c r="G2" s="265"/>
      <c r="H2" s="265"/>
      <c r="I2" s="265"/>
      <c r="J2" s="265"/>
      <c r="K2" s="266"/>
    </row>
    <row r="3" spans="1:11" ht="15.75" thickBot="1" x14ac:dyDescent="0.3">
      <c r="C3" s="1">
        <v>19</v>
      </c>
      <c r="D3" s="1"/>
    </row>
    <row r="4" spans="1:11" x14ac:dyDescent="0.25">
      <c r="A4">
        <v>2</v>
      </c>
      <c r="B4" s="2" t="s">
        <v>3</v>
      </c>
      <c r="C4" t="str">
        <f>VLOOKUP($C$3,'[11]Potencia Inst y Efect'!$A$9:$W$40,A4,0)</f>
        <v>Santa Cruz</v>
      </c>
      <c r="F4" s="274" t="s">
        <v>117</v>
      </c>
      <c r="G4" s="274"/>
      <c r="H4" s="274"/>
      <c r="I4" s="274"/>
      <c r="J4" s="274"/>
      <c r="K4" s="280" t="s">
        <v>5</v>
      </c>
    </row>
    <row r="5" spans="1:11" ht="15.75" customHeight="1" thickBot="1" x14ac:dyDescent="0.3">
      <c r="A5">
        <v>3</v>
      </c>
      <c r="B5" s="2" t="s">
        <v>6</v>
      </c>
      <c r="C5" t="str">
        <f>VLOOKUP($C$3,'[11]Potencia Inst y Efect'!$A$9:$W$40,A5,0)</f>
        <v>Jose Miguel de Velasco</v>
      </c>
      <c r="F5" s="274"/>
      <c r="G5" s="274"/>
      <c r="H5" s="274"/>
      <c r="I5" s="274"/>
      <c r="J5" s="274"/>
      <c r="K5" s="281"/>
    </row>
    <row r="6" spans="1:11" x14ac:dyDescent="0.25">
      <c r="A6">
        <v>4</v>
      </c>
      <c r="B6" s="2" t="s">
        <v>7</v>
      </c>
      <c r="C6" t="str">
        <f>VLOOKUP($C$3,'[11]Potencia Inst y Efect'!$A$9:$W$40,A6,0)</f>
        <v>San Ignacio de Velasco</v>
      </c>
    </row>
    <row r="7" spans="1:11" ht="15" customHeight="1" x14ac:dyDescent="0.25">
      <c r="A7">
        <v>5</v>
      </c>
      <c r="B7" s="2" t="s">
        <v>8</v>
      </c>
      <c r="C7" s="67" t="str">
        <f>VLOOKUP($C$3,'[11]Potencia Inst y Efect'!$A$9:$W$40,A7,0)</f>
        <v>CRE Ltda.</v>
      </c>
      <c r="F7" s="2" t="s">
        <v>65</v>
      </c>
      <c r="G7" s="39" t="s">
        <v>359</v>
      </c>
    </row>
    <row r="8" spans="1:11" x14ac:dyDescent="0.25">
      <c r="A8">
        <v>6</v>
      </c>
      <c r="B8" s="2" t="s">
        <v>9</v>
      </c>
      <c r="C8" t="str">
        <f>VLOOKUP($C$3,'[11]Potencia Inst y Efect'!$A$9:$W$40,A8,0)</f>
        <v>Diesel</v>
      </c>
      <c r="F8" s="2" t="s">
        <v>119</v>
      </c>
      <c r="G8" s="36" t="s">
        <v>360</v>
      </c>
      <c r="H8" s="1"/>
      <c r="I8" s="1"/>
    </row>
    <row r="9" spans="1:11" x14ac:dyDescent="0.25">
      <c r="A9">
        <v>10</v>
      </c>
      <c r="B9" s="2" t="s">
        <v>10</v>
      </c>
      <c r="C9" s="4">
        <f>VLOOKUP($C$3,'[11]Potencia Inst y Efect'!$A$9:$W$40,A9,0)</f>
        <v>9.8000000000000007</v>
      </c>
      <c r="D9" s="1"/>
      <c r="G9" s="2" t="s">
        <v>68</v>
      </c>
      <c r="H9" s="63">
        <v>45231</v>
      </c>
      <c r="I9" s="1"/>
    </row>
    <row r="10" spans="1:11" x14ac:dyDescent="0.25">
      <c r="A10">
        <v>15</v>
      </c>
      <c r="B10" s="2" t="s">
        <v>11</v>
      </c>
      <c r="C10" s="4">
        <f>VLOOKUP($C$3,'[11]Potencia Inst y Efect'!$A$9:$W$40,A10,0)</f>
        <v>7.84</v>
      </c>
      <c r="D10" s="1"/>
      <c r="G10" s="2" t="s">
        <v>16</v>
      </c>
      <c r="H10" t="s">
        <v>17</v>
      </c>
    </row>
    <row r="11" spans="1:11" x14ac:dyDescent="0.25">
      <c r="A11">
        <v>21</v>
      </c>
      <c r="B11" s="2" t="s">
        <v>12</v>
      </c>
      <c r="C11" s="4">
        <f>VLOOKUP($C$3,'[11]Potencia Inst y Efect'!$A$9:$W$40,A11,0)</f>
        <v>6.7919999999999998</v>
      </c>
      <c r="D11" s="1"/>
      <c r="G11" s="2" t="s">
        <v>19</v>
      </c>
      <c r="H11" t="s">
        <v>20</v>
      </c>
    </row>
    <row r="12" spans="1:11" x14ac:dyDescent="0.25">
      <c r="B12" s="2" t="s">
        <v>122</v>
      </c>
      <c r="C12" s="4">
        <f>SUM(F26:H26)/SUM(F25:H25)</f>
        <v>0.27718065536918751</v>
      </c>
      <c r="D12" s="1"/>
    </row>
    <row r="13" spans="1:11" x14ac:dyDescent="0.25">
      <c r="A13">
        <v>8</v>
      </c>
      <c r="B13" s="2" t="s">
        <v>14</v>
      </c>
      <c r="C13" s="1"/>
      <c r="D13" s="1"/>
    </row>
    <row r="14" spans="1:11" x14ac:dyDescent="0.25">
      <c r="A14">
        <v>11</v>
      </c>
      <c r="B14" s="2" t="s">
        <v>10</v>
      </c>
      <c r="C14" s="1"/>
      <c r="D14" s="1"/>
    </row>
    <row r="15" spans="1:11" x14ac:dyDescent="0.25">
      <c r="A15">
        <v>16</v>
      </c>
      <c r="B15" s="2" t="s">
        <v>11</v>
      </c>
      <c r="C15" s="1"/>
      <c r="D15" s="1"/>
    </row>
    <row r="16" spans="1:11" x14ac:dyDescent="0.25">
      <c r="A16">
        <v>22</v>
      </c>
      <c r="B16" s="2" t="s">
        <v>12</v>
      </c>
      <c r="C16" s="1"/>
      <c r="D16" s="1"/>
    </row>
    <row r="17" spans="2:15" ht="15.75" thickBot="1" x14ac:dyDescent="0.3">
      <c r="B17" s="2" t="s">
        <v>16</v>
      </c>
      <c r="C17" t="s">
        <v>17</v>
      </c>
      <c r="D17" s="1"/>
    </row>
    <row r="18" spans="2:15" ht="15.75" thickBot="1" x14ac:dyDescent="0.3">
      <c r="B18" s="2" t="s">
        <v>71</v>
      </c>
      <c r="C18" s="68" t="s">
        <v>123</v>
      </c>
      <c r="F18" s="264" t="s">
        <v>18</v>
      </c>
      <c r="G18" s="265"/>
      <c r="H18" s="266"/>
    </row>
    <row r="19" spans="2:15" x14ac:dyDescent="0.25">
      <c r="B19" s="2" t="s">
        <v>23</v>
      </c>
      <c r="C19" s="6">
        <f>(H25/D25)^(1/4)-1</f>
        <v>6.5246497016822946E-2</v>
      </c>
      <c r="F19" t="s">
        <v>21</v>
      </c>
      <c r="G19" s="5">
        <f>54300*0.00000105506</f>
        <v>5.7289758000000003E-2</v>
      </c>
      <c r="H19" s="1" t="s">
        <v>22</v>
      </c>
    </row>
    <row r="20" spans="2:15" x14ac:dyDescent="0.25">
      <c r="B20" s="2" t="s">
        <v>25</v>
      </c>
      <c r="C20" s="6">
        <f>SUM(F27:H27)/SUM(F25:H25)</f>
        <v>0.8833159976235776</v>
      </c>
      <c r="D20" s="7"/>
      <c r="E20" s="7"/>
      <c r="F20" t="s">
        <v>24</v>
      </c>
      <c r="G20" s="5">
        <f>72600*0.00000105506</f>
        <v>7.6597356000000005E-2</v>
      </c>
      <c r="H20" s="1" t="s">
        <v>22</v>
      </c>
    </row>
    <row r="21" spans="2:15" ht="15.75" thickBot="1" x14ac:dyDescent="0.3">
      <c r="B21" s="2"/>
      <c r="C21" s="2"/>
      <c r="D21" s="8"/>
      <c r="E21" s="8"/>
      <c r="F21" s="8"/>
      <c r="G21" s="8"/>
      <c r="H21" s="8"/>
    </row>
    <row r="22" spans="2:15" ht="15.75" thickBot="1" x14ac:dyDescent="0.3">
      <c r="B22" s="2"/>
      <c r="C22" s="1" t="s">
        <v>26</v>
      </c>
      <c r="D22" s="9">
        <v>2014</v>
      </c>
      <c r="E22" s="10">
        <f>+D22+1</f>
        <v>2015</v>
      </c>
      <c r="F22" s="10">
        <f t="shared" ref="F22:O22" si="0">+E22+1</f>
        <v>2016</v>
      </c>
      <c r="G22" s="10">
        <f t="shared" si="0"/>
        <v>2017</v>
      </c>
      <c r="H22" s="11">
        <f t="shared" si="0"/>
        <v>2018</v>
      </c>
      <c r="I22" s="12">
        <f t="shared" si="0"/>
        <v>2019</v>
      </c>
      <c r="J22" s="13">
        <f t="shared" si="0"/>
        <v>2020</v>
      </c>
      <c r="K22" s="13">
        <f t="shared" si="0"/>
        <v>2021</v>
      </c>
      <c r="L22" s="13">
        <f t="shared" si="0"/>
        <v>2022</v>
      </c>
      <c r="M22" s="13">
        <f t="shared" si="0"/>
        <v>2023</v>
      </c>
      <c r="N22" s="13">
        <f t="shared" si="0"/>
        <v>2024</v>
      </c>
      <c r="O22" s="14">
        <f t="shared" si="0"/>
        <v>2025</v>
      </c>
    </row>
    <row r="23" spans="2:15" x14ac:dyDescent="0.25">
      <c r="B23" s="2" t="s">
        <v>27</v>
      </c>
      <c r="C23" s="1" t="s">
        <v>28</v>
      </c>
      <c r="D23" s="15">
        <f>+D24+D25</f>
        <v>20118.833000000006</v>
      </c>
      <c r="E23" s="15">
        <f t="shared" ref="E23:H23" si="1">+E24+E25</f>
        <v>22009.939000000002</v>
      </c>
      <c r="F23" s="15">
        <f t="shared" si="1"/>
        <v>23362.835999999999</v>
      </c>
      <c r="G23" s="15">
        <f t="shared" si="1"/>
        <v>24446.846999999998</v>
      </c>
      <c r="H23" s="15">
        <f t="shared" si="1"/>
        <v>25906.172000000006</v>
      </c>
      <c r="I23" s="16">
        <f>H23*(1+$C$19)</f>
        <v>27596.458974115307</v>
      </c>
      <c r="J23" s="16">
        <f t="shared" ref="J23:O23" si="2">I23*(1+$C$19)</f>
        <v>29397.031252244797</v>
      </c>
      <c r="K23" s="16">
        <f t="shared" si="2"/>
        <v>31315.084564147837</v>
      </c>
      <c r="L23" s="16">
        <f t="shared" si="2"/>
        <v>33358.28413574407</v>
      </c>
      <c r="M23" s="16">
        <f t="shared" si="2"/>
        <v>35534.795322093225</v>
      </c>
      <c r="N23" s="16">
        <f t="shared" si="2"/>
        <v>37853.316239069594</v>
      </c>
      <c r="O23" s="16">
        <f t="shared" si="2"/>
        <v>40323.112524138902</v>
      </c>
    </row>
    <row r="24" spans="2:15" x14ac:dyDescent="0.25">
      <c r="B24" s="2" t="s">
        <v>29</v>
      </c>
      <c r="C24" s="1" t="s">
        <v>28</v>
      </c>
      <c r="D24" s="17"/>
      <c r="E24" s="17"/>
      <c r="F24" s="17"/>
      <c r="G24" s="17"/>
      <c r="H24" s="17"/>
      <c r="I24" s="16"/>
      <c r="J24" s="16"/>
      <c r="K24" s="16"/>
      <c r="L24" s="16"/>
      <c r="M24" s="16"/>
      <c r="N24" s="16"/>
      <c r="O24" s="16"/>
    </row>
    <row r="25" spans="2:15" x14ac:dyDescent="0.25">
      <c r="B25" s="2" t="s">
        <v>30</v>
      </c>
      <c r="C25" s="1" t="s">
        <v>28</v>
      </c>
      <c r="D25" s="17">
        <v>20118.833000000006</v>
      </c>
      <c r="E25" s="17">
        <v>22009.939000000002</v>
      </c>
      <c r="F25" s="17">
        <v>23362.835999999999</v>
      </c>
      <c r="G25" s="17">
        <v>24446.846999999998</v>
      </c>
      <c r="H25" s="17">
        <v>25906.172000000006</v>
      </c>
      <c r="I25" s="16">
        <f>+I23-I24</f>
        <v>27596.458974115307</v>
      </c>
      <c r="J25" s="16">
        <f t="shared" ref="J25:O25" si="3">+J23-J24</f>
        <v>29397.031252244797</v>
      </c>
      <c r="K25" s="16">
        <f t="shared" si="3"/>
        <v>31315.084564147837</v>
      </c>
      <c r="L25" s="16">
        <f t="shared" si="3"/>
        <v>33358.28413574407</v>
      </c>
      <c r="M25" s="16">
        <f t="shared" si="3"/>
        <v>35534.795322093225</v>
      </c>
      <c r="N25" s="16">
        <f t="shared" si="3"/>
        <v>37853.316239069594</v>
      </c>
      <c r="O25" s="16">
        <f t="shared" si="3"/>
        <v>40323.112524138902</v>
      </c>
    </row>
    <row r="26" spans="2:15" x14ac:dyDescent="0.25">
      <c r="B26" s="2" t="s">
        <v>333</v>
      </c>
      <c r="C26" s="1" t="s">
        <v>109</v>
      </c>
      <c r="D26" s="69">
        <v>5569.6610000000001</v>
      </c>
      <c r="E26" s="69">
        <v>6107.5820000000003</v>
      </c>
      <c r="F26" s="69">
        <v>6427.6</v>
      </c>
      <c r="G26" s="69">
        <v>6754.0240000000003</v>
      </c>
      <c r="H26" s="69">
        <v>7250.9849999999997</v>
      </c>
      <c r="I26" s="16">
        <f>+I25*$C$12</f>
        <v>7649.2045843141768</v>
      </c>
      <c r="J26" s="16">
        <f t="shared" ref="J26:O26" si="4">+J25*$C$12</f>
        <v>8148.2883884057001</v>
      </c>
      <c r="K26" s="16">
        <f t="shared" si="4"/>
        <v>8679.9356624320244</v>
      </c>
      <c r="L26" s="16">
        <f t="shared" si="4"/>
        <v>9246.271058737113</v>
      </c>
      <c r="M26" s="16">
        <f t="shared" si="4"/>
        <v>9849.5578557877379</v>
      </c>
      <c r="N26" s="16">
        <f t="shared" si="4"/>
        <v>10492.207003042418</v>
      </c>
      <c r="O26" s="16">
        <f t="shared" si="4"/>
        <v>11176.786755966314</v>
      </c>
    </row>
    <row r="27" spans="2:15" x14ac:dyDescent="0.25">
      <c r="B27" s="2" t="s">
        <v>33</v>
      </c>
      <c r="C27" s="1" t="s">
        <v>28</v>
      </c>
      <c r="D27" s="17">
        <v>17541.050999999999</v>
      </c>
      <c r="E27" s="17">
        <v>19341.800999999999</v>
      </c>
      <c r="F27" s="17">
        <v>20551.661</v>
      </c>
      <c r="G27" s="17">
        <v>21797.431</v>
      </c>
      <c r="H27" s="17">
        <v>22765.301999999996</v>
      </c>
      <c r="I27" s="16">
        <f>I25*$C$20</f>
        <v>24376.393689598794</v>
      </c>
      <c r="J27" s="16">
        <f t="shared" ref="J27:O27" si="5">J25*$C$20</f>
        <v>25966.867987748101</v>
      </c>
      <c r="K27" s="16">
        <f t="shared" si="5"/>
        <v>27661.115162446942</v>
      </c>
      <c r="L27" s="16">
        <f t="shared" si="5"/>
        <v>29465.906030375536</v>
      </c>
      <c r="M27" s="16">
        <f t="shared" si="5"/>
        <v>31388.453180284414</v>
      </c>
      <c r="N27" s="16">
        <f t="shared" si="5"/>
        <v>33436.439797074527</v>
      </c>
      <c r="O27" s="16">
        <f t="shared" si="5"/>
        <v>35618.050366547533</v>
      </c>
    </row>
    <row r="28" spans="2:15" x14ac:dyDescent="0.25">
      <c r="B28" s="2" t="s">
        <v>34</v>
      </c>
      <c r="C28" s="1"/>
      <c r="D28" s="17">
        <v>8812</v>
      </c>
      <c r="E28" s="17">
        <v>9304</v>
      </c>
      <c r="F28" s="17">
        <v>10720</v>
      </c>
      <c r="G28" s="17">
        <v>11519</v>
      </c>
      <c r="H28" s="17">
        <v>12184</v>
      </c>
      <c r="I28" s="6"/>
    </row>
    <row r="29" spans="2:15" x14ac:dyDescent="0.25">
      <c r="B29" s="2" t="s">
        <v>35</v>
      </c>
      <c r="C29" s="18" t="s">
        <v>36</v>
      </c>
      <c r="D29" s="16">
        <f>(D27*1000/D28)/12</f>
        <v>165.88223445301861</v>
      </c>
      <c r="E29" s="16">
        <f>(E27*1000/E28)/12</f>
        <v>173.23911758383488</v>
      </c>
      <c r="F29" s="16">
        <f>(F27*1000/F28)/12</f>
        <v>159.76104633084577</v>
      </c>
      <c r="G29" s="16">
        <f>(G27*1000/G28)/12</f>
        <v>157.69186416644962</v>
      </c>
      <c r="H29" s="16">
        <f>(H27*1000/H28)/12</f>
        <v>155.7048998686802</v>
      </c>
      <c r="I29" s="6"/>
    </row>
    <row r="30" spans="2:15" x14ac:dyDescent="0.25">
      <c r="B30" s="2" t="s">
        <v>37</v>
      </c>
      <c r="C30" s="1" t="s">
        <v>38</v>
      </c>
      <c r="D30" s="16"/>
      <c r="E30" s="16"/>
      <c r="F30" s="22">
        <v>4.5794499999999996</v>
      </c>
      <c r="G30" s="22">
        <v>4.6655860000000002</v>
      </c>
      <c r="H30" s="22">
        <v>5.0506779999999996</v>
      </c>
      <c r="I30" s="6"/>
    </row>
    <row r="31" spans="2:15" ht="15" customHeight="1" x14ac:dyDescent="0.25">
      <c r="B31" s="2" t="s">
        <v>39</v>
      </c>
      <c r="C31" s="1" t="s">
        <v>38</v>
      </c>
      <c r="D31" s="19">
        <v>8.2040000000000006</v>
      </c>
      <c r="E31" s="19">
        <v>8.2040000000000006</v>
      </c>
      <c r="F31" s="19">
        <v>8.2040000000000006</v>
      </c>
      <c r="G31" s="19">
        <v>8.2040000000000006</v>
      </c>
      <c r="H31" s="19">
        <f>+C10</f>
        <v>7.84</v>
      </c>
    </row>
    <row r="32" spans="2:15" x14ac:dyDescent="0.25">
      <c r="B32" s="2" t="s">
        <v>40</v>
      </c>
      <c r="C32" s="1" t="s">
        <v>38</v>
      </c>
      <c r="D32" s="19">
        <v>7.1010000000000009</v>
      </c>
      <c r="E32" s="19">
        <v>7.1010000000000009</v>
      </c>
      <c r="F32" s="19">
        <v>7.1010000000000009</v>
      </c>
      <c r="G32" s="20">
        <v>7.1010000000000009</v>
      </c>
      <c r="H32" s="19">
        <f>+C11</f>
        <v>6.7919999999999998</v>
      </c>
    </row>
    <row r="33" spans="2:15" ht="15" customHeight="1" x14ac:dyDescent="0.25">
      <c r="B33" s="2" t="s">
        <v>41</v>
      </c>
      <c r="C33" s="2"/>
      <c r="D33" s="22">
        <f>D25/(D32*8760)</f>
        <v>0.32342915558230595</v>
      </c>
      <c r="E33" s="22">
        <f>E25/(E32*8760)</f>
        <v>0.35383046249193789</v>
      </c>
      <c r="F33" s="22">
        <f>F25/(F32*8760)</f>
        <v>0.37557955371904006</v>
      </c>
      <c r="G33" s="22">
        <f>G25/(G32*8760)</f>
        <v>0.39300604969780439</v>
      </c>
      <c r="H33" s="22">
        <f>H25/(H32*8760)</f>
        <v>0.43541306990227568</v>
      </c>
    </row>
    <row r="38" spans="2:15" ht="15" customHeight="1" x14ac:dyDescent="0.25"/>
    <row r="39" spans="2:15" x14ac:dyDescent="0.25">
      <c r="B39" t="s">
        <v>42</v>
      </c>
    </row>
    <row r="40" spans="2:15" ht="18" x14ac:dyDescent="0.35">
      <c r="B40" s="2" t="s">
        <v>103</v>
      </c>
      <c r="C40" s="45">
        <f>+G20</f>
        <v>7.6597356000000005E-2</v>
      </c>
      <c r="D40" s="45" t="str">
        <f>+H20</f>
        <v>gCO2/BTU</v>
      </c>
      <c r="E40" t="s">
        <v>72</v>
      </c>
      <c r="F40" s="24"/>
      <c r="G40" s="24"/>
      <c r="H40" s="24"/>
    </row>
    <row r="41" spans="2:15" ht="15.75" thickBot="1" x14ac:dyDescent="0.3"/>
    <row r="42" spans="2:15" ht="15.75" thickBot="1" x14ac:dyDescent="0.3">
      <c r="D42" s="25">
        <f>+D22</f>
        <v>2014</v>
      </c>
      <c r="E42" s="26">
        <f>+E22</f>
        <v>2015</v>
      </c>
      <c r="F42" s="26">
        <f>+F22</f>
        <v>2016</v>
      </c>
      <c r="G42" s="26">
        <f>+G22</f>
        <v>2017</v>
      </c>
      <c r="H42" s="27">
        <f>+H22</f>
        <v>2018</v>
      </c>
      <c r="I42" s="12">
        <f t="shared" ref="I42:O42" si="6">+H42+1</f>
        <v>2019</v>
      </c>
      <c r="J42" s="13">
        <f t="shared" si="6"/>
        <v>2020</v>
      </c>
      <c r="K42" s="13">
        <f t="shared" si="6"/>
        <v>2021</v>
      </c>
      <c r="L42" s="13">
        <f t="shared" si="6"/>
        <v>2022</v>
      </c>
      <c r="M42" s="13">
        <f t="shared" si="6"/>
        <v>2023</v>
      </c>
      <c r="N42" s="13">
        <f t="shared" si="6"/>
        <v>2024</v>
      </c>
      <c r="O42" s="14">
        <f t="shared" si="6"/>
        <v>2025</v>
      </c>
    </row>
    <row r="43" spans="2:15" ht="18" x14ac:dyDescent="0.35">
      <c r="B43" s="2" t="s">
        <v>45</v>
      </c>
      <c r="C43" s="1" t="s">
        <v>28</v>
      </c>
      <c r="D43" s="16">
        <f>+D25</f>
        <v>20118.833000000006</v>
      </c>
      <c r="E43" s="16">
        <f t="shared" ref="E43:O43" si="7">+E25</f>
        <v>22009.939000000002</v>
      </c>
      <c r="F43" s="16">
        <f t="shared" si="7"/>
        <v>23362.835999999999</v>
      </c>
      <c r="G43" s="16">
        <f t="shared" si="7"/>
        <v>24446.846999999998</v>
      </c>
      <c r="H43" s="16">
        <f t="shared" si="7"/>
        <v>25906.172000000006</v>
      </c>
      <c r="I43" s="16">
        <f t="shared" si="7"/>
        <v>27596.458974115307</v>
      </c>
      <c r="J43" s="16">
        <f t="shared" si="7"/>
        <v>29397.031252244797</v>
      </c>
      <c r="K43" s="16">
        <f t="shared" si="7"/>
        <v>31315.084564147837</v>
      </c>
      <c r="L43" s="16">
        <f t="shared" si="7"/>
        <v>33358.28413574407</v>
      </c>
      <c r="M43" s="16">
        <f t="shared" si="7"/>
        <v>35534.795322093225</v>
      </c>
      <c r="N43" s="16">
        <f t="shared" si="7"/>
        <v>37853.316239069594</v>
      </c>
      <c r="O43" s="16">
        <f t="shared" si="7"/>
        <v>40323.112524138902</v>
      </c>
    </row>
    <row r="44" spans="2:15" ht="18" x14ac:dyDescent="0.35">
      <c r="B44" s="2" t="s">
        <v>46</v>
      </c>
      <c r="C44" s="1" t="s">
        <v>47</v>
      </c>
      <c r="D44" s="16">
        <f>D26*1000*33710/1000000</f>
        <v>187753.27231</v>
      </c>
      <c r="E44" s="16">
        <f t="shared" ref="E44:O44" si="8">E26*1000*33710/1000000</f>
        <v>205886.58921999999</v>
      </c>
      <c r="F44" s="16">
        <f t="shared" si="8"/>
        <v>216674.39600000001</v>
      </c>
      <c r="G44" s="16">
        <f t="shared" si="8"/>
        <v>227678.14903999999</v>
      </c>
      <c r="H44" s="16">
        <f t="shared" si="8"/>
        <v>244430.70435000001</v>
      </c>
      <c r="I44" s="16">
        <f t="shared" si="8"/>
        <v>257854.68653723088</v>
      </c>
      <c r="J44" s="16">
        <f t="shared" si="8"/>
        <v>274678.80157315615</v>
      </c>
      <c r="K44" s="16">
        <f t="shared" si="8"/>
        <v>292600.63118058356</v>
      </c>
      <c r="L44" s="16">
        <f t="shared" si="8"/>
        <v>311691.79739002808</v>
      </c>
      <c r="M44" s="16">
        <f t="shared" si="8"/>
        <v>332028.59531860461</v>
      </c>
      <c r="N44" s="16">
        <f t="shared" si="8"/>
        <v>353692.29807255993</v>
      </c>
      <c r="O44" s="16">
        <f t="shared" si="8"/>
        <v>376769.48154362437</v>
      </c>
    </row>
    <row r="45" spans="2:15" ht="18" x14ac:dyDescent="0.35">
      <c r="B45" s="2" t="s">
        <v>48</v>
      </c>
      <c r="C45" s="1" t="s">
        <v>49</v>
      </c>
      <c r="D45" s="29">
        <f>D44*$C$40/D43</f>
        <v>0.71482298398192423</v>
      </c>
      <c r="E45" s="29">
        <f>SUM(E44)*$C$40/SUM(E43)</f>
        <v>0.71651122568354697</v>
      </c>
      <c r="F45" s="29">
        <f>SUM(E44:F44)*$C$40/SUM(E43:F43)</f>
        <v>0.71335848901917687</v>
      </c>
      <c r="G45" s="29">
        <f>SUM(E44:G44)*$C$40/SUM(E43:G43)</f>
        <v>0.71336104414952306</v>
      </c>
      <c r="H45" s="29">
        <f>SUM(F44:H44)*$C$40/SUM(F43:H43)</f>
        <v>0.7157073028639851</v>
      </c>
      <c r="I45" s="29">
        <f t="shared" ref="I45:O45" si="9">+H45</f>
        <v>0.7157073028639851</v>
      </c>
      <c r="J45" s="29">
        <f t="shared" si="9"/>
        <v>0.7157073028639851</v>
      </c>
      <c r="K45" s="29">
        <f t="shared" si="9"/>
        <v>0.7157073028639851</v>
      </c>
      <c r="L45" s="29">
        <f t="shared" si="9"/>
        <v>0.7157073028639851</v>
      </c>
      <c r="M45" s="29">
        <f t="shared" si="9"/>
        <v>0.7157073028639851</v>
      </c>
      <c r="N45" s="29">
        <f t="shared" si="9"/>
        <v>0.7157073028639851</v>
      </c>
      <c r="O45" s="29">
        <f t="shared" si="9"/>
        <v>0.7157073028639851</v>
      </c>
    </row>
    <row r="46" spans="2:15" x14ac:dyDescent="0.25">
      <c r="B46" s="2" t="s">
        <v>50</v>
      </c>
      <c r="C46" s="1" t="s">
        <v>51</v>
      </c>
      <c r="D46" s="31">
        <f>+D43*D45</f>
        <v>14381.404239294014</v>
      </c>
      <c r="E46" s="31">
        <f>+E43*E45</f>
        <v>15770.368370110104</v>
      </c>
      <c r="F46" s="31">
        <f t="shared" ref="F46:O46" si="10">+F43*F45</f>
        <v>16666.07738816283</v>
      </c>
      <c r="G46" s="31">
        <f t="shared" si="10"/>
        <v>17439.428302083634</v>
      </c>
      <c r="H46" s="31">
        <f t="shared" si="10"/>
        <v>18541.236489650495</v>
      </c>
      <c r="I46" s="31">
        <f t="shared" si="10"/>
        <v>19750.987220960684</v>
      </c>
      <c r="J46" s="31">
        <f t="shared" si="10"/>
        <v>21039.669949752402</v>
      </c>
      <c r="K46" s="31">
        <f t="shared" si="10"/>
        <v>22412.434712363862</v>
      </c>
      <c r="L46" s="31">
        <f t="shared" si="10"/>
        <v>23874.767566963852</v>
      </c>
      <c r="M46" s="31">
        <f t="shared" si="10"/>
        <v>25432.512517799096</v>
      </c>
      <c r="N46" s="31">
        <f t="shared" si="10"/>
        <v>27091.894869921987</v>
      </c>
      <c r="O46" s="31">
        <f t="shared" si="10"/>
        <v>28859.546107732433</v>
      </c>
    </row>
    <row r="48" spans="2:15" x14ac:dyDescent="0.25">
      <c r="B48" s="2" t="s">
        <v>53</v>
      </c>
      <c r="C48" s="2"/>
    </row>
    <row r="49" spans="2:15" x14ac:dyDescent="0.25">
      <c r="B49" s="2" t="s">
        <v>39</v>
      </c>
      <c r="C49" s="1" t="s">
        <v>38</v>
      </c>
      <c r="D49" s="33">
        <f t="shared" ref="D49:H51" si="11">+D31</f>
        <v>8.2040000000000006</v>
      </c>
      <c r="E49" s="33">
        <f t="shared" si="11"/>
        <v>8.2040000000000006</v>
      </c>
      <c r="F49" s="33">
        <f t="shared" si="11"/>
        <v>8.2040000000000006</v>
      </c>
      <c r="G49" s="33">
        <f t="shared" si="11"/>
        <v>8.2040000000000006</v>
      </c>
      <c r="H49" s="33">
        <f t="shared" si="11"/>
        <v>7.84</v>
      </c>
      <c r="I49" s="34">
        <f>+H49</f>
        <v>7.84</v>
      </c>
      <c r="J49" s="34">
        <f>+I49+2</f>
        <v>9.84</v>
      </c>
      <c r="K49" s="34">
        <f t="shared" ref="K49:O49" si="12">+J49</f>
        <v>9.84</v>
      </c>
      <c r="L49" s="34">
        <f>+K49+2</f>
        <v>11.84</v>
      </c>
      <c r="M49" s="34">
        <f t="shared" si="12"/>
        <v>11.84</v>
      </c>
      <c r="N49" s="34">
        <f>+M49+2</f>
        <v>13.84</v>
      </c>
      <c r="O49" s="34">
        <f t="shared" si="12"/>
        <v>13.84</v>
      </c>
    </row>
    <row r="50" spans="2:15" x14ac:dyDescent="0.25">
      <c r="B50" s="2" t="s">
        <v>40</v>
      </c>
      <c r="C50" s="1" t="s">
        <v>38</v>
      </c>
      <c r="D50" s="33">
        <f t="shared" si="11"/>
        <v>7.1010000000000009</v>
      </c>
      <c r="E50" s="33">
        <f t="shared" si="11"/>
        <v>7.1010000000000009</v>
      </c>
      <c r="F50" s="33">
        <f t="shared" si="11"/>
        <v>7.1010000000000009</v>
      </c>
      <c r="G50" s="33">
        <f t="shared" si="11"/>
        <v>7.1010000000000009</v>
      </c>
      <c r="H50" s="33">
        <f t="shared" si="11"/>
        <v>6.7919999999999998</v>
      </c>
      <c r="I50" s="34">
        <f>+H50</f>
        <v>6.7919999999999998</v>
      </c>
      <c r="J50" s="34">
        <f>J49*($I$50/$I$49)</f>
        <v>8.5246530612244893</v>
      </c>
      <c r="K50" s="34">
        <f t="shared" ref="K50:O50" si="13">K49*($I$50/$I$49)</f>
        <v>8.5246530612244893</v>
      </c>
      <c r="L50" s="34">
        <f t="shared" si="13"/>
        <v>10.257306122448979</v>
      </c>
      <c r="M50" s="34">
        <f t="shared" si="13"/>
        <v>10.257306122448979</v>
      </c>
      <c r="N50" s="34">
        <f t="shared" si="13"/>
        <v>11.989959183673468</v>
      </c>
      <c r="O50" s="34">
        <f t="shared" si="13"/>
        <v>11.989959183673468</v>
      </c>
    </row>
    <row r="51" spans="2:15" x14ac:dyDescent="0.25">
      <c r="B51" s="2" t="s">
        <v>54</v>
      </c>
      <c r="C51" s="1"/>
      <c r="D51" s="22">
        <f t="shared" si="11"/>
        <v>0.32342915558230595</v>
      </c>
      <c r="E51" s="22">
        <f t="shared" si="11"/>
        <v>0.35383046249193789</v>
      </c>
      <c r="F51" s="22">
        <f t="shared" si="11"/>
        <v>0.37557955371904006</v>
      </c>
      <c r="G51" s="22">
        <f t="shared" si="11"/>
        <v>0.39300604969780439</v>
      </c>
      <c r="H51" s="22">
        <f t="shared" si="11"/>
        <v>0.43541306990227568</v>
      </c>
      <c r="I51" s="22">
        <f>I25/(I50*8760)</f>
        <v>0.46382224746874023</v>
      </c>
      <c r="J51" s="22">
        <f>J25/(J50*8760)</f>
        <v>0.39366123891662974</v>
      </c>
      <c r="K51" s="22">
        <f t="shared" ref="K51:O51" si="14">K25/(K50*8760)</f>
        <v>0.41934625576724244</v>
      </c>
      <c r="L51" s="22">
        <f t="shared" si="14"/>
        <v>0.37124984452135545</v>
      </c>
      <c r="M51" s="22">
        <f t="shared" si="14"/>
        <v>0.39547259639441407</v>
      </c>
      <c r="N51" s="22">
        <f t="shared" si="14"/>
        <v>0.36039779248753767</v>
      </c>
      <c r="O51" s="22">
        <f t="shared" si="14"/>
        <v>0.38391248597994537</v>
      </c>
    </row>
    <row r="52" spans="2:15" x14ac:dyDescent="0.25">
      <c r="B52" s="2" t="s">
        <v>55</v>
      </c>
      <c r="C52" s="1" t="s">
        <v>38</v>
      </c>
      <c r="I52" s="33">
        <f t="shared" ref="I52:K52" si="15">+I49-H49</f>
        <v>0</v>
      </c>
      <c r="J52" s="33">
        <f t="shared" si="15"/>
        <v>2</v>
      </c>
      <c r="K52" s="33">
        <f t="shared" si="15"/>
        <v>0</v>
      </c>
      <c r="L52" s="33">
        <f>+L49-K49</f>
        <v>2</v>
      </c>
      <c r="M52" s="33">
        <f>+M49-L49</f>
        <v>0</v>
      </c>
      <c r="N52" s="33">
        <f>+N49-M49</f>
        <v>2</v>
      </c>
      <c r="O52" s="33">
        <f>+O49-N49</f>
        <v>0</v>
      </c>
    </row>
    <row r="55" spans="2:15" x14ac:dyDescent="0.25">
      <c r="B55" s="2" t="s">
        <v>56</v>
      </c>
    </row>
    <row r="56" spans="2:15" ht="18" x14ac:dyDescent="0.35">
      <c r="B56" s="2" t="s">
        <v>45</v>
      </c>
      <c r="C56" s="1" t="s">
        <v>28</v>
      </c>
      <c r="D56" t="s">
        <v>108</v>
      </c>
    </row>
    <row r="57" spans="2:15" ht="18" x14ac:dyDescent="0.35">
      <c r="B57" s="2" t="s">
        <v>46</v>
      </c>
      <c r="C57" s="1" t="s">
        <v>47</v>
      </c>
      <c r="D57" t="s">
        <v>110</v>
      </c>
    </row>
    <row r="58" spans="2:15" ht="18" x14ac:dyDescent="0.35">
      <c r="B58" s="2" t="s">
        <v>133</v>
      </c>
      <c r="C58" s="1" t="s">
        <v>49</v>
      </c>
      <c r="D58" t="s">
        <v>59</v>
      </c>
    </row>
    <row r="59" spans="2:15" ht="18" x14ac:dyDescent="0.35">
      <c r="B59" s="2" t="s">
        <v>43</v>
      </c>
      <c r="C59" s="35" t="s">
        <v>22</v>
      </c>
      <c r="D59" t="s">
        <v>113</v>
      </c>
    </row>
    <row r="60" spans="2:15" x14ac:dyDescent="0.25">
      <c r="B60" s="2" t="s">
        <v>50</v>
      </c>
      <c r="C60" s="1" t="s">
        <v>51</v>
      </c>
      <c r="D60" t="s">
        <v>61</v>
      </c>
    </row>
    <row r="69" spans="2:6" ht="15.75" thickBot="1" x14ac:dyDescent="0.3">
      <c r="B69" s="49" t="s">
        <v>76</v>
      </c>
    </row>
    <row r="70" spans="2:6" ht="15" customHeight="1" x14ac:dyDescent="0.25">
      <c r="B70" s="270" t="s">
        <v>77</v>
      </c>
      <c r="C70" s="271"/>
      <c r="D70" s="271"/>
      <c r="E70" s="272"/>
    </row>
    <row r="71" spans="2:6" x14ac:dyDescent="0.25">
      <c r="B71" s="273"/>
      <c r="C71" s="274"/>
      <c r="D71" s="274"/>
      <c r="E71" s="275"/>
    </row>
    <row r="72" spans="2:6" x14ac:dyDescent="0.25">
      <c r="B72" s="273"/>
      <c r="C72" s="274"/>
      <c r="D72" s="274"/>
      <c r="E72" s="275"/>
    </row>
    <row r="73" spans="2:6" ht="15.75" thickBot="1" x14ac:dyDescent="0.3">
      <c r="B73" s="276"/>
      <c r="C73" s="277"/>
      <c r="D73" s="277"/>
      <c r="E73" s="278"/>
    </row>
    <row r="74" spans="2:6" x14ac:dyDescent="0.25">
      <c r="B74" s="279"/>
      <c r="C74" s="279"/>
      <c r="D74" s="279"/>
      <c r="E74" s="279"/>
    </row>
    <row r="75" spans="2:6" ht="15.75" thickBot="1" x14ac:dyDescent="0.3">
      <c r="B75" s="50" t="s">
        <v>134</v>
      </c>
      <c r="F75" s="37"/>
    </row>
    <row r="76" spans="2:6" ht="26.25" thickBot="1" x14ac:dyDescent="0.3">
      <c r="B76" s="71" t="s">
        <v>135</v>
      </c>
      <c r="C76" s="72">
        <v>0.48</v>
      </c>
    </row>
    <row r="77" spans="2:6" x14ac:dyDescent="0.25">
      <c r="B77" s="50"/>
      <c r="C77" s="51"/>
      <c r="D77" s="52"/>
    </row>
    <row r="78" spans="2:6" x14ac:dyDescent="0.25">
      <c r="B78" s="51"/>
      <c r="C78" s="52"/>
      <c r="E78" s="1"/>
      <c r="F78" s="73"/>
    </row>
    <row r="79" spans="2:6" x14ac:dyDescent="0.25">
      <c r="B79" s="50" t="s">
        <v>82</v>
      </c>
    </row>
    <row r="80" spans="2:6" x14ac:dyDescent="0.25">
      <c r="B80" s="2" t="s">
        <v>44</v>
      </c>
      <c r="C80" s="36" t="s">
        <v>136</v>
      </c>
    </row>
    <row r="81" spans="2:15" x14ac:dyDescent="0.25">
      <c r="B81" s="53" t="s">
        <v>137</v>
      </c>
      <c r="C81" t="s">
        <v>138</v>
      </c>
      <c r="F81" s="55"/>
      <c r="G81" s="57"/>
      <c r="H81" s="57"/>
      <c r="I81" s="57"/>
      <c r="J81" s="57"/>
      <c r="K81" s="57"/>
      <c r="L81" s="57"/>
      <c r="M81" s="57"/>
      <c r="N81" s="57"/>
      <c r="O81" s="57"/>
    </row>
    <row r="82" spans="2:15" x14ac:dyDescent="0.25">
      <c r="B82" s="58" t="s">
        <v>139</v>
      </c>
      <c r="C82" s="74">
        <v>2.6814880952380937E-2</v>
      </c>
      <c r="D82" t="s">
        <v>140</v>
      </c>
      <c r="F82" s="55"/>
      <c r="G82" s="57"/>
      <c r="H82" s="57"/>
      <c r="I82" s="57"/>
      <c r="J82" s="57"/>
    </row>
    <row r="83" spans="2:15" ht="18" x14ac:dyDescent="0.35">
      <c r="B83" s="2" t="s">
        <v>141</v>
      </c>
      <c r="C83" s="1">
        <v>0</v>
      </c>
      <c r="D83" t="s">
        <v>142</v>
      </c>
    </row>
    <row r="84" spans="2:15" ht="15.75" thickBot="1" x14ac:dyDescent="0.3"/>
    <row r="85" spans="2:15" ht="15.75" thickBot="1" x14ac:dyDescent="0.3">
      <c r="D85" s="25">
        <f>+D42</f>
        <v>2014</v>
      </c>
      <c r="E85" s="26">
        <f t="shared" ref="E85:O85" si="16">+E42</f>
        <v>2015</v>
      </c>
      <c r="F85" s="26">
        <f t="shared" si="16"/>
        <v>2016</v>
      </c>
      <c r="G85" s="26">
        <f t="shared" si="16"/>
        <v>2017</v>
      </c>
      <c r="H85" s="27">
        <f t="shared" si="16"/>
        <v>2018</v>
      </c>
      <c r="I85" s="12">
        <f t="shared" si="16"/>
        <v>2019</v>
      </c>
      <c r="J85" s="13">
        <f t="shared" si="16"/>
        <v>2020</v>
      </c>
      <c r="K85" s="13">
        <f t="shared" si="16"/>
        <v>2021</v>
      </c>
      <c r="L85" s="13">
        <f t="shared" si="16"/>
        <v>2022</v>
      </c>
      <c r="M85" s="13">
        <f t="shared" si="16"/>
        <v>2023</v>
      </c>
      <c r="N85" s="13">
        <f t="shared" si="16"/>
        <v>2024</v>
      </c>
      <c r="O85" s="14">
        <f t="shared" si="16"/>
        <v>2025</v>
      </c>
    </row>
    <row r="86" spans="2:15" x14ac:dyDescent="0.25">
      <c r="B86" s="2" t="s">
        <v>143</v>
      </c>
      <c r="C86" s="1" t="s">
        <v>28</v>
      </c>
      <c r="D86" s="16"/>
      <c r="E86" s="16"/>
      <c r="F86" s="16"/>
      <c r="G86" s="16"/>
      <c r="H86" s="16"/>
      <c r="I86" s="16"/>
      <c r="J86" s="16"/>
      <c r="K86" s="16"/>
      <c r="L86" s="16"/>
      <c r="M86" s="16">
        <f>+M25*0.7/12*2</f>
        <v>4145.7261209108756</v>
      </c>
      <c r="N86" s="16">
        <f>+N25*0.7</f>
        <v>26497.321367348715</v>
      </c>
      <c r="O86" s="16">
        <f>+O25*0.7</f>
        <v>28226.178766897228</v>
      </c>
    </row>
    <row r="87" spans="2:15" x14ac:dyDescent="0.25">
      <c r="B87" s="2" t="str">
        <f>+B82</f>
        <v>TL =</v>
      </c>
      <c r="C87" s="1" t="s">
        <v>88</v>
      </c>
      <c r="D87" s="16"/>
      <c r="E87" s="16"/>
      <c r="F87" s="16"/>
      <c r="G87" s="16"/>
      <c r="H87" s="16"/>
      <c r="I87" s="16"/>
      <c r="J87" s="16"/>
      <c r="K87" s="61"/>
      <c r="L87" s="61"/>
      <c r="M87" s="61">
        <f>+C82</f>
        <v>2.6814880952380937E-2</v>
      </c>
      <c r="N87" s="61">
        <f>+M87</f>
        <v>2.6814880952380937E-2</v>
      </c>
      <c r="O87" s="61">
        <f>+N87</f>
        <v>2.6814880952380937E-2</v>
      </c>
    </row>
    <row r="88" spans="2:15" ht="18" x14ac:dyDescent="0.35">
      <c r="B88" s="2" t="s">
        <v>95</v>
      </c>
      <c r="C88" s="1" t="s">
        <v>49</v>
      </c>
      <c r="D88" s="29"/>
      <c r="E88" s="29"/>
      <c r="F88" s="29"/>
      <c r="G88" s="29"/>
      <c r="H88" s="29"/>
      <c r="I88" s="30"/>
      <c r="J88" s="30"/>
      <c r="K88" s="30"/>
      <c r="L88" s="30"/>
      <c r="M88" s="30">
        <f>+C76</f>
        <v>0.48</v>
      </c>
      <c r="N88" s="30">
        <f>+M88</f>
        <v>0.48</v>
      </c>
      <c r="O88" s="30">
        <f>+N88</f>
        <v>0.48</v>
      </c>
    </row>
    <row r="89" spans="2:15" x14ac:dyDescent="0.25">
      <c r="B89" s="2" t="s">
        <v>144</v>
      </c>
      <c r="C89" s="1" t="s">
        <v>51</v>
      </c>
      <c r="D89" s="31"/>
      <c r="E89" s="31"/>
      <c r="F89" s="31"/>
      <c r="G89" s="31"/>
      <c r="H89" s="31"/>
      <c r="I89" s="31"/>
      <c r="J89" s="31"/>
      <c r="K89" s="31"/>
      <c r="L89" s="31"/>
      <c r="M89" s="31">
        <f>M86*M88*(M87+1)</f>
        <v>2043.3087711860528</v>
      </c>
      <c r="N89" s="31">
        <f>N86*N88*(N87+1)</f>
        <v>13059.765064978152</v>
      </c>
      <c r="O89" s="31">
        <f>O86*O88*(O87+1)</f>
        <v>13911.868987330656</v>
      </c>
    </row>
    <row r="90" spans="2:15" x14ac:dyDescent="0.25">
      <c r="B90" s="36" t="s">
        <v>145</v>
      </c>
    </row>
    <row r="92" spans="2:15" ht="15.75" thickBot="1" x14ac:dyDescent="0.3"/>
    <row r="93" spans="2:15" ht="15.75" thickBot="1" x14ac:dyDescent="0.3">
      <c r="D93" s="25">
        <f t="shared" ref="D93:O93" si="17">+D85</f>
        <v>2014</v>
      </c>
      <c r="E93" s="26">
        <f t="shared" si="17"/>
        <v>2015</v>
      </c>
      <c r="F93" s="26">
        <f t="shared" si="17"/>
        <v>2016</v>
      </c>
      <c r="G93" s="26">
        <f t="shared" si="17"/>
        <v>2017</v>
      </c>
      <c r="H93" s="27">
        <f t="shared" si="17"/>
        <v>2018</v>
      </c>
      <c r="I93" s="12">
        <f t="shared" si="17"/>
        <v>2019</v>
      </c>
      <c r="J93" s="13">
        <f t="shared" si="17"/>
        <v>2020</v>
      </c>
      <c r="K93" s="13">
        <f t="shared" si="17"/>
        <v>2021</v>
      </c>
      <c r="L93" s="13">
        <f t="shared" si="17"/>
        <v>2022</v>
      </c>
      <c r="M93" s="13">
        <f t="shared" si="17"/>
        <v>2023</v>
      </c>
      <c r="N93" s="13">
        <f t="shared" si="17"/>
        <v>2024</v>
      </c>
      <c r="O93" s="14">
        <f t="shared" si="17"/>
        <v>2025</v>
      </c>
    </row>
    <row r="94" spans="2:15" x14ac:dyDescent="0.25">
      <c r="B94" s="2" t="s">
        <v>96</v>
      </c>
    </row>
    <row r="95" spans="2:15" x14ac:dyDescent="0.25">
      <c r="B95" s="2" t="s">
        <v>146</v>
      </c>
      <c r="C95" s="1" t="s">
        <v>51</v>
      </c>
      <c r="D95" s="62">
        <f t="shared" ref="D95:O95" si="18">+D46</f>
        <v>14381.404239294014</v>
      </c>
      <c r="E95" s="62">
        <f t="shared" si="18"/>
        <v>15770.368370110104</v>
      </c>
      <c r="F95" s="62">
        <f t="shared" si="18"/>
        <v>16666.07738816283</v>
      </c>
      <c r="G95" s="62">
        <f t="shared" si="18"/>
        <v>17439.428302083634</v>
      </c>
      <c r="H95" s="62">
        <f t="shared" si="18"/>
        <v>18541.236489650495</v>
      </c>
      <c r="I95" s="62">
        <f t="shared" si="18"/>
        <v>19750.987220960684</v>
      </c>
      <c r="J95" s="62">
        <f t="shared" si="18"/>
        <v>21039.669949752402</v>
      </c>
      <c r="K95" s="62">
        <f t="shared" si="18"/>
        <v>22412.434712363862</v>
      </c>
      <c r="L95" s="62">
        <f t="shared" si="18"/>
        <v>23874.767566963852</v>
      </c>
      <c r="M95" s="62">
        <f t="shared" si="18"/>
        <v>25432.512517799096</v>
      </c>
      <c r="N95" s="62">
        <f t="shared" si="18"/>
        <v>27091.894869921987</v>
      </c>
      <c r="O95" s="62">
        <f t="shared" si="18"/>
        <v>28859.546107732433</v>
      </c>
    </row>
    <row r="96" spans="2:15" x14ac:dyDescent="0.25">
      <c r="C96" s="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</row>
    <row r="97" spans="2:15" x14ac:dyDescent="0.25">
      <c r="B97" s="2" t="s">
        <v>99</v>
      </c>
    </row>
    <row r="98" spans="2:15" x14ac:dyDescent="0.25">
      <c r="B98" s="2" t="s">
        <v>100</v>
      </c>
      <c r="C98" s="1" t="s">
        <v>28</v>
      </c>
      <c r="D98" s="16">
        <f>+D25-D86</f>
        <v>20118.833000000006</v>
      </c>
      <c r="E98" s="16">
        <f t="shared" ref="E98:O98" si="19">+E25-E86</f>
        <v>22009.939000000002</v>
      </c>
      <c r="F98" s="16">
        <f t="shared" si="19"/>
        <v>23362.835999999999</v>
      </c>
      <c r="G98" s="16">
        <f t="shared" si="19"/>
        <v>24446.846999999998</v>
      </c>
      <c r="H98" s="16">
        <f t="shared" si="19"/>
        <v>25906.172000000006</v>
      </c>
      <c r="I98" s="16">
        <f t="shared" si="19"/>
        <v>27596.458974115307</v>
      </c>
      <c r="J98" s="16">
        <f t="shared" si="19"/>
        <v>29397.031252244797</v>
      </c>
      <c r="K98" s="16">
        <f t="shared" si="19"/>
        <v>31315.084564147837</v>
      </c>
      <c r="L98" s="16">
        <f t="shared" si="19"/>
        <v>33358.28413574407</v>
      </c>
      <c r="M98" s="16">
        <f t="shared" si="19"/>
        <v>31389.069201182348</v>
      </c>
      <c r="N98" s="16">
        <f t="shared" si="19"/>
        <v>11355.994871720879</v>
      </c>
      <c r="O98" s="16">
        <f t="shared" si="19"/>
        <v>12096.933757241673</v>
      </c>
    </row>
    <row r="99" spans="2:15" x14ac:dyDescent="0.25">
      <c r="B99" s="2" t="s">
        <v>31</v>
      </c>
      <c r="C99" s="1" t="s">
        <v>32</v>
      </c>
      <c r="D99" s="16">
        <f>+D26</f>
        <v>5569.6610000000001</v>
      </c>
      <c r="E99" s="16">
        <f t="shared" ref="E99:H99" si="20">+E26</f>
        <v>6107.5820000000003</v>
      </c>
      <c r="F99" s="16">
        <f t="shared" si="20"/>
        <v>6427.6</v>
      </c>
      <c r="G99" s="16">
        <f t="shared" si="20"/>
        <v>6754.0240000000003</v>
      </c>
      <c r="H99" s="16">
        <f t="shared" si="20"/>
        <v>7250.9849999999997</v>
      </c>
      <c r="I99" s="16">
        <f>+I98*$C$12</f>
        <v>7649.2045843141768</v>
      </c>
      <c r="J99" s="16">
        <f t="shared" ref="J99:O99" si="21">+J98*$C$12</f>
        <v>8148.2883884057001</v>
      </c>
      <c r="K99" s="16">
        <f t="shared" si="21"/>
        <v>8679.9356624320244</v>
      </c>
      <c r="L99" s="16">
        <f t="shared" si="21"/>
        <v>9246.271058737113</v>
      </c>
      <c r="M99" s="16">
        <f t="shared" si="21"/>
        <v>8700.4427726125032</v>
      </c>
      <c r="N99" s="16">
        <f t="shared" si="21"/>
        <v>3147.6621009127257</v>
      </c>
      <c r="O99" s="16">
        <f t="shared" si="21"/>
        <v>3353.036026789895</v>
      </c>
    </row>
    <row r="100" spans="2:15" x14ac:dyDescent="0.25">
      <c r="B100" s="2" t="s">
        <v>150</v>
      </c>
      <c r="C100" s="1" t="s">
        <v>51</v>
      </c>
      <c r="D100" s="62">
        <f>+(D25-D86)*D45</f>
        <v>14381.404239294014</v>
      </c>
      <c r="E100" s="62">
        <f t="shared" ref="E100:O100" si="22">+(E25-E86)*E45</f>
        <v>15770.368370110104</v>
      </c>
      <c r="F100" s="62">
        <f t="shared" si="22"/>
        <v>16666.07738816283</v>
      </c>
      <c r="G100" s="62">
        <f t="shared" si="22"/>
        <v>17439.428302083634</v>
      </c>
      <c r="H100" s="62">
        <f t="shared" si="22"/>
        <v>18541.236489650495</v>
      </c>
      <c r="I100" s="62">
        <f t="shared" si="22"/>
        <v>19750.987220960684</v>
      </c>
      <c r="J100" s="62">
        <f t="shared" si="22"/>
        <v>21039.669949752402</v>
      </c>
      <c r="K100" s="62">
        <f>+(K25-K86)*K45</f>
        <v>22412.434712363862</v>
      </c>
      <c r="L100" s="62">
        <f t="shared" si="22"/>
        <v>23874.767566963852</v>
      </c>
      <c r="M100" s="62">
        <f t="shared" si="22"/>
        <v>22465.386057389202</v>
      </c>
      <c r="N100" s="62">
        <f t="shared" si="22"/>
        <v>8127.5684609765967</v>
      </c>
      <c r="O100" s="62">
        <f t="shared" si="22"/>
        <v>8657.863832319732</v>
      </c>
    </row>
    <row r="101" spans="2:15" x14ac:dyDescent="0.25">
      <c r="B101" s="2" t="s">
        <v>134</v>
      </c>
      <c r="C101" s="1" t="s">
        <v>51</v>
      </c>
      <c r="D101" s="62">
        <f>D89</f>
        <v>0</v>
      </c>
      <c r="E101" s="62">
        <f t="shared" ref="E101:O101" si="23">E89</f>
        <v>0</v>
      </c>
      <c r="F101" s="62">
        <f t="shared" si="23"/>
        <v>0</v>
      </c>
      <c r="G101" s="62">
        <f t="shared" si="23"/>
        <v>0</v>
      </c>
      <c r="H101" s="62">
        <f t="shared" si="23"/>
        <v>0</v>
      </c>
      <c r="I101" s="62">
        <f t="shared" si="23"/>
        <v>0</v>
      </c>
      <c r="J101" s="62">
        <f t="shared" si="23"/>
        <v>0</v>
      </c>
      <c r="K101" s="62">
        <f t="shared" si="23"/>
        <v>0</v>
      </c>
      <c r="L101" s="62">
        <f t="shared" si="23"/>
        <v>0</v>
      </c>
      <c r="M101" s="62">
        <f t="shared" si="23"/>
        <v>2043.3087711860528</v>
      </c>
      <c r="N101" s="62">
        <f t="shared" si="23"/>
        <v>13059.765064978152</v>
      </c>
      <c r="O101" s="62">
        <f t="shared" si="23"/>
        <v>13911.868987330656</v>
      </c>
    </row>
    <row r="102" spans="2:15" x14ac:dyDescent="0.25">
      <c r="B102" s="2" t="s">
        <v>151</v>
      </c>
      <c r="C102" s="1" t="s">
        <v>51</v>
      </c>
      <c r="D102" s="62">
        <f t="shared" ref="D102:O102" si="24">+D101+D100</f>
        <v>14381.404239294014</v>
      </c>
      <c r="E102" s="62">
        <f t="shared" si="24"/>
        <v>15770.368370110104</v>
      </c>
      <c r="F102" s="62">
        <f t="shared" si="24"/>
        <v>16666.07738816283</v>
      </c>
      <c r="G102" s="62">
        <f t="shared" si="24"/>
        <v>17439.428302083634</v>
      </c>
      <c r="H102" s="62">
        <f t="shared" si="24"/>
        <v>18541.236489650495</v>
      </c>
      <c r="I102" s="62">
        <f t="shared" si="24"/>
        <v>19750.987220960684</v>
      </c>
      <c r="J102" s="62">
        <f t="shared" si="24"/>
        <v>21039.669949752402</v>
      </c>
      <c r="K102" s="62">
        <f t="shared" si="24"/>
        <v>22412.434712363862</v>
      </c>
      <c r="L102" s="62">
        <f t="shared" si="24"/>
        <v>23874.767566963852</v>
      </c>
      <c r="M102" s="62">
        <f t="shared" si="24"/>
        <v>24508.694828575255</v>
      </c>
      <c r="N102" s="62">
        <f t="shared" si="24"/>
        <v>21187.333525954749</v>
      </c>
      <c r="O102" s="62">
        <f t="shared" si="24"/>
        <v>22569.732819650388</v>
      </c>
    </row>
    <row r="103" spans="2:15" x14ac:dyDescent="0.25">
      <c r="B103" s="2" t="s">
        <v>101</v>
      </c>
      <c r="C103" s="1" t="s">
        <v>49</v>
      </c>
      <c r="D103" s="30">
        <f>+D102/D23</f>
        <v>0.71482298398192423</v>
      </c>
      <c r="E103" s="30">
        <f t="shared" ref="E103:O103" si="25">+E102/E23</f>
        <v>0.71651122568354697</v>
      </c>
      <c r="F103" s="30">
        <f t="shared" si="25"/>
        <v>0.71335848901917687</v>
      </c>
      <c r="G103" s="30">
        <f t="shared" si="25"/>
        <v>0.71336104414952306</v>
      </c>
      <c r="H103" s="30">
        <f t="shared" si="25"/>
        <v>0.7157073028639851</v>
      </c>
      <c r="I103" s="30">
        <f t="shared" si="25"/>
        <v>0.7157073028639851</v>
      </c>
      <c r="J103" s="30">
        <f t="shared" si="25"/>
        <v>0.7157073028639851</v>
      </c>
      <c r="K103" s="30">
        <f t="shared" si="25"/>
        <v>0.7157073028639851</v>
      </c>
      <c r="L103" s="30">
        <f t="shared" si="25"/>
        <v>0.7157073028639851</v>
      </c>
      <c r="M103" s="30">
        <f t="shared" si="25"/>
        <v>0.68970975086318687</v>
      </c>
      <c r="N103" s="30">
        <f t="shared" si="25"/>
        <v>0.5597219908591955</v>
      </c>
      <c r="O103" s="30">
        <f t="shared" si="25"/>
        <v>0.5597219908591955</v>
      </c>
    </row>
    <row r="105" spans="2:15" x14ac:dyDescent="0.25">
      <c r="B105" s="2" t="s">
        <v>152</v>
      </c>
      <c r="C105" s="1" t="s">
        <v>51</v>
      </c>
      <c r="D105" s="62">
        <f>+D95-D102</f>
        <v>0</v>
      </c>
      <c r="E105" s="62">
        <f t="shared" ref="E105:O105" si="26">+E95-E102</f>
        <v>0</v>
      </c>
      <c r="F105" s="62">
        <f t="shared" si="26"/>
        <v>0</v>
      </c>
      <c r="G105" s="62">
        <f t="shared" si="26"/>
        <v>0</v>
      </c>
      <c r="H105" s="62">
        <f t="shared" si="26"/>
        <v>0</v>
      </c>
      <c r="I105" s="62">
        <f t="shared" si="26"/>
        <v>0</v>
      </c>
      <c r="J105" s="62">
        <f t="shared" si="26"/>
        <v>0</v>
      </c>
      <c r="K105" s="62">
        <f t="shared" si="26"/>
        <v>0</v>
      </c>
      <c r="L105" s="62">
        <f t="shared" si="26"/>
        <v>0</v>
      </c>
      <c r="M105" s="62">
        <f t="shared" si="26"/>
        <v>923.81768922384072</v>
      </c>
      <c r="N105" s="62">
        <f t="shared" si="26"/>
        <v>5904.5613439672379</v>
      </c>
      <c r="O105" s="62">
        <f t="shared" si="26"/>
        <v>6289.8132880820449</v>
      </c>
    </row>
    <row r="108" spans="2:15" x14ac:dyDescent="0.25">
      <c r="B108" s="2"/>
    </row>
    <row r="109" spans="2:15" x14ac:dyDescent="0.25">
      <c r="B109" s="2"/>
      <c r="C109" s="1"/>
    </row>
    <row r="110" spans="2:15" x14ac:dyDescent="0.25">
      <c r="B110" s="2"/>
    </row>
    <row r="111" spans="2:15" x14ac:dyDescent="0.25">
      <c r="B111" s="2"/>
      <c r="C111" s="1"/>
    </row>
    <row r="112" spans="2:15" x14ac:dyDescent="0.25">
      <c r="B112" s="2"/>
      <c r="C112" s="1"/>
    </row>
    <row r="113" spans="2:3" x14ac:dyDescent="0.25">
      <c r="B113" s="2"/>
      <c r="C113" s="1"/>
    </row>
    <row r="114" spans="2:3" x14ac:dyDescent="0.25">
      <c r="B114" s="2"/>
      <c r="C114" s="1"/>
    </row>
    <row r="115" spans="2:3" x14ac:dyDescent="0.25">
      <c r="B115" s="2"/>
      <c r="C115" s="1"/>
    </row>
    <row r="117" spans="2:3" x14ac:dyDescent="0.25">
      <c r="B117" s="2"/>
      <c r="C117" s="1"/>
    </row>
  </sheetData>
  <mergeCells count="7">
    <mergeCell ref="B74:E74"/>
    <mergeCell ref="B2:D2"/>
    <mergeCell ref="F2:K2"/>
    <mergeCell ref="F4:J5"/>
    <mergeCell ref="K4:K5"/>
    <mergeCell ref="F18:H18"/>
    <mergeCell ref="B70:E73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Document.12" shapeId="15361" r:id="rId4">
          <objectPr defaultSize="0" r:id="rId5">
            <anchor moveWithCells="1">
              <from>
                <xdr:col>1</xdr:col>
                <xdr:colOff>1571625</xdr:colOff>
                <xdr:row>34</xdr:row>
                <xdr:rowOff>0</xdr:rowOff>
              </from>
              <to>
                <xdr:col>3</xdr:col>
                <xdr:colOff>800100</xdr:colOff>
                <xdr:row>38</xdr:row>
                <xdr:rowOff>9525</xdr:rowOff>
              </to>
            </anchor>
          </objectPr>
        </oleObject>
      </mc:Choice>
      <mc:Fallback>
        <oleObject progId="Word.Document.12" shapeId="1536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37730-7AD9-4FAA-BC09-C3FE8454B339}">
  <sheetPr>
    <tabColor theme="7" tint="0.79998168889431442"/>
  </sheetPr>
  <dimension ref="A1:O114"/>
  <sheetViews>
    <sheetView topLeftCell="A13" zoomScale="130" zoomScaleNormal="130" workbookViewId="0">
      <selection activeCell="C13" sqref="C13"/>
    </sheetView>
  </sheetViews>
  <sheetFormatPr baseColWidth="10" defaultRowHeight="15" x14ac:dyDescent="0.25"/>
  <cols>
    <col min="2" max="2" width="32.5703125" customWidth="1"/>
    <col min="3" max="3" width="12.7109375" customWidth="1"/>
  </cols>
  <sheetData>
    <row r="1" spans="1:11" ht="15.75" thickBot="1" x14ac:dyDescent="0.3"/>
    <row r="2" spans="1:11" ht="15.75" thickBot="1" x14ac:dyDescent="0.3">
      <c r="B2" s="264" t="s">
        <v>0</v>
      </c>
      <c r="C2" s="265"/>
      <c r="D2" s="266"/>
      <c r="F2" s="264" t="s">
        <v>63</v>
      </c>
      <c r="G2" s="265"/>
      <c r="H2" s="265"/>
      <c r="I2" s="265"/>
      <c r="J2" s="265"/>
      <c r="K2" s="266"/>
    </row>
    <row r="3" spans="1:11" ht="15.75" thickBot="1" x14ac:dyDescent="0.3">
      <c r="C3" s="1">
        <v>17</v>
      </c>
      <c r="D3" s="1"/>
    </row>
    <row r="4" spans="1:11" x14ac:dyDescent="0.25">
      <c r="A4">
        <v>2</v>
      </c>
      <c r="B4" s="2" t="s">
        <v>3</v>
      </c>
      <c r="C4" t="str">
        <f>VLOOKUP($C$3,'[11]Potencia Inst y Efect'!$A$9:$W$40,A4,0)</f>
        <v>Santa Cruz</v>
      </c>
      <c r="F4" s="274" t="s">
        <v>117</v>
      </c>
      <c r="G4" s="274"/>
      <c r="H4" s="274"/>
      <c r="I4" s="274"/>
      <c r="J4" s="274"/>
      <c r="K4" s="280" t="s">
        <v>5</v>
      </c>
    </row>
    <row r="5" spans="1:11" ht="15.75" customHeight="1" thickBot="1" x14ac:dyDescent="0.3">
      <c r="A5">
        <v>3</v>
      </c>
      <c r="B5" s="2" t="s">
        <v>6</v>
      </c>
      <c r="C5" t="str">
        <f>VLOOKUP($C$3,'[11]Potencia Inst y Efect'!$A$9:$W$40,A5,0)</f>
        <v>Guarayos</v>
      </c>
      <c r="F5" s="274"/>
      <c r="G5" s="274"/>
      <c r="H5" s="274"/>
      <c r="I5" s="274"/>
      <c r="J5" s="274"/>
      <c r="K5" s="281"/>
    </row>
    <row r="6" spans="1:11" x14ac:dyDescent="0.25">
      <c r="A6">
        <v>4</v>
      </c>
      <c r="B6" s="2" t="s">
        <v>7</v>
      </c>
      <c r="C6" t="str">
        <f>VLOOKUP($C$3,'[11]Potencia Inst y Efect'!$A$9:$W$40,A6,0)</f>
        <v>Las Misiones</v>
      </c>
    </row>
    <row r="7" spans="1:11" ht="15" customHeight="1" x14ac:dyDescent="0.25">
      <c r="A7">
        <v>5</v>
      </c>
      <c r="B7" s="2" t="s">
        <v>8</v>
      </c>
      <c r="C7" s="67" t="str">
        <f>VLOOKUP($C$3,'[11]Potencia Inst y Efect'!$A$9:$W$40,A7,0)</f>
        <v>CRE Ltda.</v>
      </c>
      <c r="F7" s="2" t="s">
        <v>65</v>
      </c>
      <c r="G7" s="39" t="s">
        <v>118</v>
      </c>
    </row>
    <row r="8" spans="1:11" x14ac:dyDescent="0.25">
      <c r="A8">
        <v>6</v>
      </c>
      <c r="B8" s="2" t="s">
        <v>9</v>
      </c>
      <c r="C8" t="str">
        <f>VLOOKUP($C$3,'[11]Potencia Inst y Efect'!$A$9:$W$40,A8,0)</f>
        <v>Gas/Diesel</v>
      </c>
      <c r="F8" s="2" t="s">
        <v>119</v>
      </c>
      <c r="G8" s="36" t="s">
        <v>120</v>
      </c>
      <c r="H8" s="1"/>
      <c r="I8" s="1"/>
    </row>
    <row r="9" spans="1:11" x14ac:dyDescent="0.25">
      <c r="A9">
        <v>10</v>
      </c>
      <c r="B9" s="2" t="s">
        <v>10</v>
      </c>
      <c r="C9" s="4">
        <f>VLOOKUP($C$3,'[11]Potencia Inst y Efect'!$A$9:$W$40,A9,0)</f>
        <v>27.8</v>
      </c>
      <c r="D9" s="1"/>
      <c r="G9" s="2" t="s">
        <v>68</v>
      </c>
      <c r="H9" s="63">
        <v>44166</v>
      </c>
      <c r="I9" s="1"/>
    </row>
    <row r="10" spans="1:11" x14ac:dyDescent="0.25">
      <c r="A10">
        <v>15</v>
      </c>
      <c r="B10" s="2" t="s">
        <v>11</v>
      </c>
      <c r="C10" s="4">
        <f>VLOOKUP($C$3,'[11]Potencia Inst y Efect'!$A$9:$W$40,A10,0)</f>
        <v>21.349999999999994</v>
      </c>
      <c r="D10" s="1"/>
      <c r="G10" s="2" t="s">
        <v>16</v>
      </c>
      <c r="H10" t="s">
        <v>17</v>
      </c>
    </row>
    <row r="11" spans="1:11" x14ac:dyDescent="0.25">
      <c r="A11">
        <v>21</v>
      </c>
      <c r="B11" s="2" t="s">
        <v>12</v>
      </c>
      <c r="C11" s="4">
        <f>VLOOKUP($C$3,'[11]Potencia Inst y Efect'!$A$9:$W$40,A11,0)</f>
        <v>19.05</v>
      </c>
      <c r="D11" s="1"/>
      <c r="G11" s="2" t="s">
        <v>19</v>
      </c>
      <c r="H11" t="s">
        <v>20</v>
      </c>
    </row>
    <row r="12" spans="1:11" x14ac:dyDescent="0.25">
      <c r="B12" s="2" t="s">
        <v>121</v>
      </c>
      <c r="C12" s="4">
        <f>SUM(F29:H29)/SUM(F27:H27)</f>
        <v>13.231302586681062</v>
      </c>
      <c r="D12" s="1"/>
    </row>
    <row r="13" spans="1:11" x14ac:dyDescent="0.25">
      <c r="B13" s="2" t="s">
        <v>122</v>
      </c>
      <c r="C13" s="4">
        <v>0.27718065536918751</v>
      </c>
      <c r="D13" s="1"/>
    </row>
    <row r="14" spans="1:11" x14ac:dyDescent="0.25">
      <c r="A14">
        <v>8</v>
      </c>
      <c r="B14" s="2" t="s">
        <v>14</v>
      </c>
      <c r="C14" s="1"/>
      <c r="D14" s="1"/>
    </row>
    <row r="15" spans="1:11" x14ac:dyDescent="0.25">
      <c r="A15">
        <v>11</v>
      </c>
      <c r="B15" s="2" t="s">
        <v>10</v>
      </c>
      <c r="C15" s="1"/>
      <c r="D15" s="1"/>
    </row>
    <row r="16" spans="1:11" x14ac:dyDescent="0.25">
      <c r="A16">
        <v>16</v>
      </c>
      <c r="B16" s="2" t="s">
        <v>11</v>
      </c>
      <c r="C16" s="1"/>
      <c r="D16" s="1"/>
    </row>
    <row r="17" spans="1:15" ht="15.75" thickBot="1" x14ac:dyDescent="0.3">
      <c r="A17">
        <v>22</v>
      </c>
      <c r="B17" s="2" t="s">
        <v>12</v>
      </c>
      <c r="C17" s="1"/>
      <c r="D17" s="1"/>
    </row>
    <row r="18" spans="1:15" ht="15.75" thickBot="1" x14ac:dyDescent="0.3">
      <c r="B18" s="2" t="s">
        <v>16</v>
      </c>
      <c r="C18" s="2" t="s">
        <v>17</v>
      </c>
      <c r="D18" s="1"/>
      <c r="F18" s="264" t="s">
        <v>18</v>
      </c>
      <c r="G18" s="265"/>
      <c r="H18" s="266"/>
    </row>
    <row r="19" spans="1:15" x14ac:dyDescent="0.25">
      <c r="B19" s="2" t="s">
        <v>71</v>
      </c>
      <c r="C19" s="68" t="s">
        <v>123</v>
      </c>
      <c r="F19" t="s">
        <v>21</v>
      </c>
      <c r="G19" s="5">
        <f>54300*0.00000105506</f>
        <v>5.7289758000000003E-2</v>
      </c>
      <c r="H19" s="1" t="s">
        <v>22</v>
      </c>
    </row>
    <row r="20" spans="1:15" x14ac:dyDescent="0.25">
      <c r="B20" s="2" t="s">
        <v>23</v>
      </c>
      <c r="C20" s="6">
        <f>(H26/D26)^(1/4)-1</f>
        <v>6.2553416093206415E-2</v>
      </c>
      <c r="F20" t="s">
        <v>24</v>
      </c>
      <c r="G20" s="5">
        <f>72600*0.00000105506</f>
        <v>7.6597356000000005E-2</v>
      </c>
      <c r="H20" s="1" t="s">
        <v>22</v>
      </c>
    </row>
    <row r="21" spans="1:15" x14ac:dyDescent="0.25">
      <c r="B21" s="2" t="s">
        <v>25</v>
      </c>
      <c r="C21" s="6">
        <f>SUM(F31:H31)/SUM(F26:H26)</f>
        <v>0.85345028948253543</v>
      </c>
      <c r="D21" s="7"/>
      <c r="E21" s="7"/>
      <c r="F21" s="7"/>
    </row>
    <row r="22" spans="1:15" ht="15.75" thickBot="1" x14ac:dyDescent="0.3">
      <c r="B22" s="2"/>
      <c r="C22" s="2"/>
      <c r="D22" s="8"/>
      <c r="E22" s="8"/>
      <c r="F22" s="8"/>
      <c r="G22" s="8"/>
      <c r="H22" s="8"/>
    </row>
    <row r="23" spans="1:15" ht="15.75" thickBot="1" x14ac:dyDescent="0.3">
      <c r="B23" s="2"/>
      <c r="C23" s="1" t="s">
        <v>26</v>
      </c>
      <c r="D23" s="9">
        <v>2014</v>
      </c>
      <c r="E23" s="10">
        <f>+D23+1</f>
        <v>2015</v>
      </c>
      <c r="F23" s="10">
        <f t="shared" ref="F23:O23" si="0">+E23+1</f>
        <v>2016</v>
      </c>
      <c r="G23" s="10">
        <f t="shared" si="0"/>
        <v>2017</v>
      </c>
      <c r="H23" s="11">
        <f t="shared" si="0"/>
        <v>2018</v>
      </c>
      <c r="I23" s="12">
        <f t="shared" si="0"/>
        <v>2019</v>
      </c>
      <c r="J23" s="13">
        <f t="shared" si="0"/>
        <v>2020</v>
      </c>
      <c r="K23" s="13">
        <f t="shared" si="0"/>
        <v>2021</v>
      </c>
      <c r="L23" s="13">
        <f t="shared" si="0"/>
        <v>2022</v>
      </c>
      <c r="M23" s="13">
        <f t="shared" si="0"/>
        <v>2023</v>
      </c>
      <c r="N23" s="13">
        <f t="shared" si="0"/>
        <v>2024</v>
      </c>
      <c r="O23" s="14">
        <f t="shared" si="0"/>
        <v>2025</v>
      </c>
    </row>
    <row r="24" spans="1:15" x14ac:dyDescent="0.25">
      <c r="B24" s="2" t="s">
        <v>27</v>
      </c>
      <c r="C24" s="1" t="s">
        <v>28</v>
      </c>
      <c r="D24" s="17">
        <f>+D25+D26</f>
        <v>45834.749141093853</v>
      </c>
      <c r="E24" s="17">
        <f t="shared" ref="E24:O24" si="1">+E25+E26</f>
        <v>51150.008000000002</v>
      </c>
      <c r="F24" s="17">
        <f t="shared" si="1"/>
        <v>55241.41</v>
      </c>
      <c r="G24" s="17">
        <f t="shared" si="1"/>
        <v>59494.525999999991</v>
      </c>
      <c r="H24" s="17">
        <f t="shared" si="1"/>
        <v>58424.895768660623</v>
      </c>
      <c r="I24" s="16">
        <f t="shared" si="1"/>
        <v>62079.572583879868</v>
      </c>
      <c r="J24" s="16">
        <f t="shared" si="1"/>
        <v>65962.861918607712</v>
      </c>
      <c r="K24" s="16">
        <f t="shared" si="1"/>
        <v>70089.064266901099</v>
      </c>
      <c r="L24" s="16">
        <f t="shared" si="1"/>
        <v>74473.374667572047</v>
      </c>
      <c r="M24" s="16">
        <f t="shared" si="1"/>
        <v>79131.938661017935</v>
      </c>
      <c r="N24" s="16">
        <f t="shared" si="1"/>
        <v>84081.911746342681</v>
      </c>
      <c r="O24" s="16">
        <f t="shared" si="1"/>
        <v>89341.522557723918</v>
      </c>
    </row>
    <row r="25" spans="1:15" x14ac:dyDescent="0.25">
      <c r="B25" s="2" t="s">
        <v>29</v>
      </c>
      <c r="C25" s="1" t="s">
        <v>28</v>
      </c>
      <c r="D25" s="17"/>
      <c r="E25" s="17"/>
      <c r="F25" s="17"/>
      <c r="G25" s="17"/>
      <c r="H25" s="17"/>
      <c r="I25" s="16"/>
      <c r="J25" s="16"/>
      <c r="K25" s="16"/>
      <c r="L25" s="16"/>
      <c r="M25" s="16"/>
      <c r="N25" s="16"/>
      <c r="O25" s="16"/>
    </row>
    <row r="26" spans="1:15" x14ac:dyDescent="0.25">
      <c r="B26" s="2" t="s">
        <v>30</v>
      </c>
      <c r="C26" s="1" t="s">
        <v>28</v>
      </c>
      <c r="D26" s="17">
        <v>45834.749141093853</v>
      </c>
      <c r="E26" s="17">
        <v>51150.008000000002</v>
      </c>
      <c r="F26" s="17">
        <v>55241.41</v>
      </c>
      <c r="G26" s="17">
        <v>59494.525999999991</v>
      </c>
      <c r="H26" s="17">
        <v>58424.895768660623</v>
      </c>
      <c r="I26" s="16">
        <f t="shared" ref="I26:O26" si="2">H26*(1+$C$20)</f>
        <v>62079.572583879868</v>
      </c>
      <c r="J26" s="16">
        <f t="shared" si="2"/>
        <v>65962.861918607712</v>
      </c>
      <c r="K26" s="16">
        <f t="shared" si="2"/>
        <v>70089.064266901099</v>
      </c>
      <c r="L26" s="16">
        <f t="shared" si="2"/>
        <v>74473.374667572047</v>
      </c>
      <c r="M26" s="16">
        <f t="shared" si="2"/>
        <v>79131.938661017935</v>
      </c>
      <c r="N26" s="16">
        <f t="shared" si="2"/>
        <v>84081.911746342681</v>
      </c>
      <c r="O26" s="16">
        <f t="shared" si="2"/>
        <v>89341.522557723918</v>
      </c>
    </row>
    <row r="27" spans="1:15" x14ac:dyDescent="0.25">
      <c r="B27" s="2" t="s">
        <v>124</v>
      </c>
      <c r="C27" s="1" t="s">
        <v>28</v>
      </c>
      <c r="D27" s="17">
        <f>+D26-D28</f>
        <v>45415.109466582391</v>
      </c>
      <c r="E27" s="17">
        <f t="shared" ref="E27:H27" si="3">+E26-E28</f>
        <v>49661.704281796665</v>
      </c>
      <c r="F27" s="17">
        <f t="shared" si="3"/>
        <v>53151.033241101519</v>
      </c>
      <c r="G27" s="17">
        <f t="shared" si="3"/>
        <v>46841.12493202358</v>
      </c>
      <c r="H27" s="17">
        <f t="shared" si="3"/>
        <v>45374.324201240481</v>
      </c>
      <c r="I27" s="16">
        <f>+I26-I28</f>
        <v>52115.071299027884</v>
      </c>
      <c r="J27" s="16">
        <f t="shared" ref="J27:O27" si="4">+J26-J28</f>
        <v>55375.047038723096</v>
      </c>
      <c r="K27" s="16">
        <f t="shared" si="4"/>
        <v>58838.94539731722</v>
      </c>
      <c r="L27" s="16">
        <f t="shared" si="4"/>
        <v>62519.52243124105</v>
      </c>
      <c r="M27" s="16">
        <f t="shared" si="4"/>
        <v>66430.332131831019</v>
      </c>
      <c r="N27" s="16">
        <f t="shared" si="4"/>
        <v>70585.776338883355</v>
      </c>
      <c r="O27" s="16">
        <f t="shared" si="4"/>
        <v>75001.157776471533</v>
      </c>
    </row>
    <row r="28" spans="1:15" x14ac:dyDescent="0.25">
      <c r="B28" s="2" t="s">
        <v>125</v>
      </c>
      <c r="C28" s="1" t="s">
        <v>28</v>
      </c>
      <c r="D28" s="17">
        <f>D30/$C$13</f>
        <v>419.63967451146357</v>
      </c>
      <c r="E28" s="17">
        <f t="shared" ref="E28:H28" si="5">E30/$C$13</f>
        <v>1488.3037182033388</v>
      </c>
      <c r="F28" s="17">
        <f t="shared" si="5"/>
        <v>2090.3767588984847</v>
      </c>
      <c r="G28" s="17">
        <f t="shared" si="5"/>
        <v>12653.401067976414</v>
      </c>
      <c r="H28" s="17">
        <f t="shared" si="5"/>
        <v>13050.571567420144</v>
      </c>
      <c r="I28" s="16">
        <f>(SUM($F$28:$H$28)/SUM($F$26:$H$26))*I26</f>
        <v>9964.5012848519818</v>
      </c>
      <c r="J28" s="16">
        <f t="shared" ref="J28:O28" si="6">(SUM($F$28:$H$28)/SUM($F$26:$H$26))*J26</f>
        <v>10587.814879884618</v>
      </c>
      <c r="K28" s="16">
        <f t="shared" si="6"/>
        <v>11250.118869583883</v>
      </c>
      <c r="L28" s="16">
        <f t="shared" si="6"/>
        <v>11953.852236330997</v>
      </c>
      <c r="M28" s="16">
        <f t="shared" si="6"/>
        <v>12701.606529186914</v>
      </c>
      <c r="N28" s="16">
        <f t="shared" si="6"/>
        <v>13496.135407459331</v>
      </c>
      <c r="O28" s="16">
        <f t="shared" si="6"/>
        <v>14340.36478125239</v>
      </c>
    </row>
    <row r="29" spans="1:15" x14ac:dyDescent="0.25">
      <c r="B29" s="2" t="s">
        <v>126</v>
      </c>
      <c r="C29" s="1" t="s">
        <v>127</v>
      </c>
      <c r="D29" s="17">
        <v>571963.42796784278</v>
      </c>
      <c r="E29" s="17">
        <v>612920.54899999988</v>
      </c>
      <c r="F29" s="17">
        <v>663158.38600000006</v>
      </c>
      <c r="G29" s="69">
        <v>620081.93500000006</v>
      </c>
      <c r="H29" s="69">
        <v>640147.59325666993</v>
      </c>
      <c r="I29" s="16">
        <f>+I27*$C$12</f>
        <v>689550.27768389566</v>
      </c>
      <c r="J29" s="16">
        <f t="shared" ref="J29:O29" si="7">+J27*$C$12</f>
        <v>732684.00312104239</v>
      </c>
      <c r="K29" s="16">
        <f t="shared" si="7"/>
        <v>778515.89043310913</v>
      </c>
      <c r="L29" s="16">
        <f t="shared" si="7"/>
        <v>827214.7188625444</v>
      </c>
      <c r="M29" s="16">
        <f t="shared" si="7"/>
        <v>878959.82536997786</v>
      </c>
      <c r="N29" s="16">
        <f t="shared" si="7"/>
        <v>933941.76505555829</v>
      </c>
      <c r="O29" s="16">
        <f t="shared" si="7"/>
        <v>992363.01289190224</v>
      </c>
    </row>
    <row r="30" spans="1:15" x14ac:dyDescent="0.25">
      <c r="B30" s="2" t="s">
        <v>128</v>
      </c>
      <c r="C30" s="1" t="s">
        <v>32</v>
      </c>
      <c r="D30" s="17">
        <v>116.316</v>
      </c>
      <c r="E30" s="17">
        <v>412.529</v>
      </c>
      <c r="F30" s="17">
        <v>579.41200000000003</v>
      </c>
      <c r="G30" s="17">
        <v>3507.2780006708795</v>
      </c>
      <c r="H30" s="17">
        <v>3617.36598</v>
      </c>
      <c r="I30" s="16">
        <f>+I28*$C$13</f>
        <v>2761.9669965623834</v>
      </c>
      <c r="J30" s="16">
        <f t="shared" ref="J30:O30" si="8">+J28*$C$13</f>
        <v>2934.7374673340537</v>
      </c>
      <c r="K30" s="16">
        <f t="shared" si="8"/>
        <v>3118.3153212525235</v>
      </c>
      <c r="L30" s="16">
        <f t="shared" si="8"/>
        <v>3313.3765970526533</v>
      </c>
      <c r="M30" s="16">
        <f t="shared" si="8"/>
        <v>3520.6396220015799</v>
      </c>
      <c r="N30" s="16">
        <f t="shared" si="8"/>
        <v>3740.8676571908741</v>
      </c>
      <c r="O30" s="16">
        <f t="shared" si="8"/>
        <v>3974.8717083007527</v>
      </c>
    </row>
    <row r="31" spans="1:15" x14ac:dyDescent="0.25">
      <c r="B31" s="2" t="s">
        <v>33</v>
      </c>
      <c r="C31" s="1" t="s">
        <v>28</v>
      </c>
      <c r="D31" s="17">
        <v>37833.118999999999</v>
      </c>
      <c r="E31" s="17">
        <v>41946.923999999999</v>
      </c>
      <c r="F31" s="17">
        <v>46627.072999999997</v>
      </c>
      <c r="G31" s="17">
        <v>48820.517</v>
      </c>
      <c r="H31" s="17">
        <v>52336.572</v>
      </c>
      <c r="I31" s="16">
        <f>I26*$C$21</f>
        <v>52981.829192664343</v>
      </c>
      <c r="J31" s="16">
        <f t="shared" ref="J31:O31" si="9">J26*$C$21</f>
        <v>56296.023599532266</v>
      </c>
      <c r="K31" s="16">
        <f t="shared" si="9"/>
        <v>59817.532188146775</v>
      </c>
      <c r="L31" s="16">
        <f t="shared" si="9"/>
        <v>63559.323168780684</v>
      </c>
      <c r="M31" s="16">
        <f t="shared" si="9"/>
        <v>67535.175957560001</v>
      </c>
      <c r="N31" s="16">
        <f t="shared" si="9"/>
        <v>71759.731920161154</v>
      </c>
      <c r="O31" s="16">
        <f t="shared" si="9"/>
        <v>76248.548289699946</v>
      </c>
    </row>
    <row r="32" spans="1:15" x14ac:dyDescent="0.25">
      <c r="B32" s="2" t="s">
        <v>34</v>
      </c>
      <c r="C32" s="1"/>
      <c r="D32" s="17">
        <v>18188</v>
      </c>
      <c r="E32" s="17">
        <v>20295</v>
      </c>
      <c r="F32" s="17">
        <v>22711</v>
      </c>
      <c r="G32" s="17">
        <v>25616</v>
      </c>
      <c r="H32" s="17">
        <v>28263</v>
      </c>
      <c r="I32" s="6"/>
    </row>
    <row r="33" spans="2:15" x14ac:dyDescent="0.25">
      <c r="B33" s="2" t="s">
        <v>35</v>
      </c>
      <c r="C33" s="18" t="s">
        <v>36</v>
      </c>
      <c r="D33" s="16">
        <f>(D31*1000/D32)/12</f>
        <v>173.3428588446595</v>
      </c>
      <c r="E33" s="16">
        <f>(E31*1000/E32)/12</f>
        <v>172.23833456516385</v>
      </c>
      <c r="F33" s="16">
        <f>(F31*1000/F32)/12</f>
        <v>171.08843365182804</v>
      </c>
      <c r="G33" s="16">
        <f>(G31*1000/G32)/12</f>
        <v>158.82169021965439</v>
      </c>
      <c r="H33" s="16">
        <f>(H31*1000/H32)/12</f>
        <v>154.31415631744684</v>
      </c>
      <c r="I33" s="6"/>
    </row>
    <row r="34" spans="2:15" x14ac:dyDescent="0.25">
      <c r="B34" s="2" t="s">
        <v>37</v>
      </c>
      <c r="C34" s="1" t="s">
        <v>38</v>
      </c>
      <c r="D34" s="16"/>
      <c r="E34" s="16"/>
      <c r="F34" s="22">
        <v>10.15507</v>
      </c>
      <c r="G34" s="22">
        <v>11.0601664072266</v>
      </c>
      <c r="H34" s="22">
        <v>11.7398552093505</v>
      </c>
      <c r="I34" s="6"/>
    </row>
    <row r="35" spans="2:15" ht="15" customHeight="1" x14ac:dyDescent="0.25">
      <c r="B35" s="2" t="s">
        <v>39</v>
      </c>
      <c r="C35" s="1" t="s">
        <v>38</v>
      </c>
      <c r="D35" s="19">
        <v>17.149999999999999</v>
      </c>
      <c r="E35" s="19">
        <v>17.149999999999999</v>
      </c>
      <c r="F35" s="19">
        <v>21.349999999999994</v>
      </c>
      <c r="G35" s="19">
        <v>21.349999999999994</v>
      </c>
      <c r="H35" s="19">
        <f>+C10</f>
        <v>21.349999999999994</v>
      </c>
    </row>
    <row r="36" spans="2:15" x14ac:dyDescent="0.25">
      <c r="B36" s="2" t="s">
        <v>40</v>
      </c>
      <c r="C36" s="1" t="s">
        <v>38</v>
      </c>
      <c r="D36" s="19">
        <v>14.999999999999998</v>
      </c>
      <c r="E36" s="19">
        <v>15</v>
      </c>
      <c r="F36" s="20">
        <v>19.05</v>
      </c>
      <c r="G36" s="20">
        <v>19.05</v>
      </c>
      <c r="H36" s="19">
        <f>+C11</f>
        <v>19.05</v>
      </c>
    </row>
    <row r="37" spans="2:15" ht="15" customHeight="1" x14ac:dyDescent="0.25">
      <c r="B37" s="2" t="s">
        <v>41</v>
      </c>
      <c r="C37" s="2"/>
      <c r="D37" s="22">
        <f>D26/(D36*8760)</f>
        <v>0.34881848661410852</v>
      </c>
      <c r="E37" s="22">
        <f>E26/(E36*8760)</f>
        <v>0.38926946727549466</v>
      </c>
      <c r="F37" s="22">
        <f>F26/(F36*8760)</f>
        <v>0.33102871558863362</v>
      </c>
      <c r="G37" s="22">
        <f>G26/(G36*8760)</f>
        <v>0.35651509485971783</v>
      </c>
      <c r="H37" s="22">
        <f>H26/(H36*8760)</f>
        <v>0.3501054409128862</v>
      </c>
    </row>
    <row r="42" spans="2:15" ht="15" customHeight="1" x14ac:dyDescent="0.25"/>
    <row r="43" spans="2:15" x14ac:dyDescent="0.25">
      <c r="B43" t="s">
        <v>42</v>
      </c>
    </row>
    <row r="44" spans="2:15" ht="18" x14ac:dyDescent="0.35">
      <c r="B44" s="2" t="s">
        <v>103</v>
      </c>
      <c r="C44" s="45">
        <f>+G19</f>
        <v>5.7289758000000003E-2</v>
      </c>
      <c r="D44" s="45" t="str">
        <f>+H19</f>
        <v>gCO2/BTU</v>
      </c>
      <c r="E44" s="2" t="s">
        <v>129</v>
      </c>
      <c r="G44" s="24"/>
      <c r="H44" s="24"/>
    </row>
    <row r="45" spans="2:15" ht="18.75" thickBot="1" x14ac:dyDescent="0.4">
      <c r="B45" s="2" t="s">
        <v>103</v>
      </c>
      <c r="C45" s="45">
        <f>+G20</f>
        <v>7.6597356000000005E-2</v>
      </c>
      <c r="D45" s="45" t="str">
        <f>+H20</f>
        <v>gCO2/BTU</v>
      </c>
      <c r="E45" s="2" t="s">
        <v>130</v>
      </c>
    </row>
    <row r="46" spans="2:15" ht="15.75" thickBot="1" x14ac:dyDescent="0.3">
      <c r="D46" s="25">
        <f>+D23</f>
        <v>2014</v>
      </c>
      <c r="E46" s="26">
        <f>+E23</f>
        <v>2015</v>
      </c>
      <c r="F46" s="26">
        <f>+F23</f>
        <v>2016</v>
      </c>
      <c r="G46" s="26">
        <f>+G23</f>
        <v>2017</v>
      </c>
      <c r="H46" s="27">
        <f>+H23</f>
        <v>2018</v>
      </c>
      <c r="I46" s="12">
        <f t="shared" ref="I46:O46" si="10">+H46+1</f>
        <v>2019</v>
      </c>
      <c r="J46" s="13">
        <f t="shared" si="10"/>
        <v>2020</v>
      </c>
      <c r="K46" s="13">
        <f t="shared" si="10"/>
        <v>2021</v>
      </c>
      <c r="L46" s="13">
        <f t="shared" si="10"/>
        <v>2022</v>
      </c>
      <c r="M46" s="13">
        <f t="shared" si="10"/>
        <v>2023</v>
      </c>
      <c r="N46" s="13">
        <f t="shared" si="10"/>
        <v>2024</v>
      </c>
      <c r="O46" s="14">
        <f t="shared" si="10"/>
        <v>2025</v>
      </c>
    </row>
    <row r="47" spans="2:15" ht="18" x14ac:dyDescent="0.35">
      <c r="B47" s="2" t="s">
        <v>45</v>
      </c>
      <c r="C47" s="1" t="s">
        <v>28</v>
      </c>
      <c r="D47" s="16">
        <f>+D26</f>
        <v>45834.749141093853</v>
      </c>
      <c r="E47" s="16">
        <f t="shared" ref="E47:O47" si="11">+E26</f>
        <v>51150.008000000002</v>
      </c>
      <c r="F47" s="16">
        <f t="shared" si="11"/>
        <v>55241.41</v>
      </c>
      <c r="G47" s="16">
        <f t="shared" si="11"/>
        <v>59494.525999999991</v>
      </c>
      <c r="H47" s="16">
        <f t="shared" si="11"/>
        <v>58424.895768660623</v>
      </c>
      <c r="I47" s="16">
        <f>+I26</f>
        <v>62079.572583879868</v>
      </c>
      <c r="J47" s="16">
        <f t="shared" si="11"/>
        <v>65962.861918607712</v>
      </c>
      <c r="K47" s="16">
        <f t="shared" si="11"/>
        <v>70089.064266901099</v>
      </c>
      <c r="L47" s="16">
        <f t="shared" si="11"/>
        <v>74473.374667572047</v>
      </c>
      <c r="M47" s="16">
        <f t="shared" si="11"/>
        <v>79131.938661017935</v>
      </c>
      <c r="N47" s="16">
        <f t="shared" si="11"/>
        <v>84081.911746342681</v>
      </c>
      <c r="O47" s="16">
        <f t="shared" si="11"/>
        <v>89341.522557723918</v>
      </c>
    </row>
    <row r="48" spans="2:15" ht="18" x14ac:dyDescent="0.35">
      <c r="B48" s="2" t="s">
        <v>46</v>
      </c>
      <c r="C48" s="70" t="s">
        <v>131</v>
      </c>
      <c r="D48" s="16">
        <f>D29*1000*940/1000000</f>
        <v>537645.62228977226</v>
      </c>
      <c r="E48" s="16">
        <f>E29*1000*940/1000000</f>
        <v>576145.31605999987</v>
      </c>
      <c r="F48" s="16">
        <f t="shared" ref="F48:O48" si="12">F29*1000*940/1000000</f>
        <v>623368.88283999998</v>
      </c>
      <c r="G48" s="16">
        <f t="shared" si="12"/>
        <v>582877.01890000002</v>
      </c>
      <c r="H48" s="16">
        <f t="shared" si="12"/>
        <v>601738.73766126961</v>
      </c>
      <c r="I48" s="16">
        <f t="shared" si="12"/>
        <v>648177.26102286193</v>
      </c>
      <c r="J48" s="16">
        <f t="shared" si="12"/>
        <v>688722.96293377981</v>
      </c>
      <c r="K48" s="16">
        <f t="shared" si="12"/>
        <v>731804.93700712256</v>
      </c>
      <c r="L48" s="16">
        <f t="shared" si="12"/>
        <v>777581.83573079179</v>
      </c>
      <c r="M48" s="16">
        <f t="shared" si="12"/>
        <v>826222.2358477792</v>
      </c>
      <c r="N48" s="16">
        <f t="shared" si="12"/>
        <v>877905.25915222487</v>
      </c>
      <c r="O48" s="16">
        <f t="shared" si="12"/>
        <v>932821.23211838806</v>
      </c>
    </row>
    <row r="49" spans="2:15" ht="18" x14ac:dyDescent="0.35">
      <c r="B49" s="2" t="s">
        <v>46</v>
      </c>
      <c r="C49" s="70" t="s">
        <v>132</v>
      </c>
      <c r="D49" s="16">
        <f>+D30*33710/1000</f>
        <v>3921.0123599999997</v>
      </c>
      <c r="E49" s="16">
        <f>+E30*33710/1000</f>
        <v>13906.35259</v>
      </c>
      <c r="F49" s="16">
        <f>+F30*33710/1000</f>
        <v>19531.978520000001</v>
      </c>
      <c r="G49" s="16">
        <f>+G30*33710/1000</f>
        <v>118230.34140261535</v>
      </c>
      <c r="H49" s="16">
        <f>+H30*33710/1000</f>
        <v>121941.4071858</v>
      </c>
      <c r="I49" s="16">
        <f t="shared" ref="I49:O49" si="13">+I30*33710/1000</f>
        <v>93105.907454117943</v>
      </c>
      <c r="J49" s="16">
        <f t="shared" si="13"/>
        <v>98930.000023830944</v>
      </c>
      <c r="K49" s="16">
        <f t="shared" si="13"/>
        <v>105118.40947942257</v>
      </c>
      <c r="L49" s="16">
        <f t="shared" si="13"/>
        <v>111693.92508664494</v>
      </c>
      <c r="M49" s="16">
        <f t="shared" si="13"/>
        <v>118680.76165767325</v>
      </c>
      <c r="N49" s="16">
        <f t="shared" si="13"/>
        <v>126104.64872390438</v>
      </c>
      <c r="O49" s="16">
        <f t="shared" si="13"/>
        <v>133992.92528681838</v>
      </c>
    </row>
    <row r="50" spans="2:15" ht="18" x14ac:dyDescent="0.35">
      <c r="B50" s="2" t="s">
        <v>48</v>
      </c>
      <c r="C50" s="1" t="s">
        <v>49</v>
      </c>
      <c r="D50" s="29">
        <f>(D48*$C$44+D49*$C$45)/D47</f>
        <v>0.67856653201304129</v>
      </c>
      <c r="E50" s="29">
        <f t="shared" ref="E50:O50" si="14">(E48*$C$44+E49*$C$45)/E47</f>
        <v>0.66612727743676314</v>
      </c>
      <c r="F50" s="29">
        <f t="shared" si="14"/>
        <v>0.67356626767337668</v>
      </c>
      <c r="G50" s="29">
        <f t="shared" si="14"/>
        <v>0.71349446345635403</v>
      </c>
      <c r="H50" s="29">
        <f t="shared" si="14"/>
        <v>0.74991757299280037</v>
      </c>
      <c r="I50" s="29">
        <f t="shared" si="14"/>
        <v>0.71304590095652676</v>
      </c>
      <c r="J50" s="29">
        <f t="shared" si="14"/>
        <v>0.71304590095652676</v>
      </c>
      <c r="K50" s="29">
        <f t="shared" si="14"/>
        <v>0.71304590095652676</v>
      </c>
      <c r="L50" s="29">
        <f t="shared" si="14"/>
        <v>0.71304590095652687</v>
      </c>
      <c r="M50" s="29">
        <f t="shared" si="14"/>
        <v>0.71304590095652676</v>
      </c>
      <c r="N50" s="29">
        <f t="shared" si="14"/>
        <v>0.71304590095652687</v>
      </c>
      <c r="O50" s="29">
        <f t="shared" si="14"/>
        <v>0.71304590095652676</v>
      </c>
    </row>
    <row r="51" spans="2:15" x14ac:dyDescent="0.25">
      <c r="B51" s="2" t="s">
        <v>50</v>
      </c>
      <c r="C51" s="1" t="s">
        <v>51</v>
      </c>
      <c r="D51" s="31">
        <f>+D47*D50</f>
        <v>31101.92677035978</v>
      </c>
      <c r="E51" s="31">
        <f>+E47*E50</f>
        <v>34072.415569908655</v>
      </c>
      <c r="F51" s="31">
        <f t="shared" ref="F51:O51" si="15">+F47*F50</f>
        <v>37208.75035471475</v>
      </c>
      <c r="G51" s="31">
        <f t="shared" si="15"/>
        <v>42449.014906960096</v>
      </c>
      <c r="H51" s="31">
        <f t="shared" si="15"/>
        <v>43813.856037191304</v>
      </c>
      <c r="I51" s="31">
        <f t="shared" si="15"/>
        <v>44265.584764068721</v>
      </c>
      <c r="J51" s="31">
        <f t="shared" si="15"/>
        <v>47034.548306424607</v>
      </c>
      <c r="K51" s="31">
        <f t="shared" si="15"/>
        <v>49976.7199773924</v>
      </c>
      <c r="L51" s="31">
        <f t="shared" si="15"/>
        <v>53102.934537111898</v>
      </c>
      <c r="M51" s="31">
        <f t="shared" si="15"/>
        <v>56424.704496982144</v>
      </c>
      <c r="N51" s="31">
        <f t="shared" si="15"/>
        <v>59954.2625153181</v>
      </c>
      <c r="O51" s="31">
        <f t="shared" si="15"/>
        <v>63704.606445000107</v>
      </c>
    </row>
    <row r="53" spans="2:15" x14ac:dyDescent="0.25">
      <c r="B53" s="2" t="s">
        <v>53</v>
      </c>
      <c r="C53" s="2"/>
    </row>
    <row r="54" spans="2:15" x14ac:dyDescent="0.25">
      <c r="B54" s="2" t="s">
        <v>39</v>
      </c>
      <c r="C54" s="1" t="s">
        <v>38</v>
      </c>
      <c r="D54" s="33">
        <f t="shared" ref="D54:H56" si="16">+D35</f>
        <v>17.149999999999999</v>
      </c>
      <c r="E54" s="33">
        <f t="shared" si="16"/>
        <v>17.149999999999999</v>
      </c>
      <c r="F54" s="33">
        <f t="shared" si="16"/>
        <v>21.349999999999994</v>
      </c>
      <c r="G54" s="33">
        <f t="shared" si="16"/>
        <v>21.349999999999994</v>
      </c>
      <c r="H54" s="33">
        <f t="shared" si="16"/>
        <v>21.349999999999994</v>
      </c>
      <c r="I54" s="34">
        <f>+H54</f>
        <v>21.349999999999994</v>
      </c>
      <c r="J54" s="34">
        <f>+I54+2</f>
        <v>23.349999999999994</v>
      </c>
      <c r="K54" s="34">
        <f t="shared" ref="K54:O54" si="17">+J54</f>
        <v>23.349999999999994</v>
      </c>
      <c r="L54" s="34">
        <f>+K54+2</f>
        <v>25.349999999999994</v>
      </c>
      <c r="M54" s="34">
        <f t="shared" si="17"/>
        <v>25.349999999999994</v>
      </c>
      <c r="N54" s="34">
        <f>+M54+2</f>
        <v>27.349999999999994</v>
      </c>
      <c r="O54" s="34">
        <f t="shared" si="17"/>
        <v>27.349999999999994</v>
      </c>
    </row>
    <row r="55" spans="2:15" x14ac:dyDescent="0.25">
      <c r="B55" s="2" t="s">
        <v>40</v>
      </c>
      <c r="C55" s="1" t="s">
        <v>38</v>
      </c>
      <c r="D55" s="33">
        <f t="shared" si="16"/>
        <v>14.999999999999998</v>
      </c>
      <c r="E55" s="33">
        <f t="shared" si="16"/>
        <v>15</v>
      </c>
      <c r="F55" s="33">
        <f t="shared" si="16"/>
        <v>19.05</v>
      </c>
      <c r="G55" s="33">
        <f t="shared" si="16"/>
        <v>19.05</v>
      </c>
      <c r="H55" s="33">
        <f t="shared" si="16"/>
        <v>19.05</v>
      </c>
      <c r="I55" s="34">
        <f>+H55</f>
        <v>19.05</v>
      </c>
      <c r="J55" s="34">
        <f>J54*($I$55/$I$54)</f>
        <v>20.834543325526933</v>
      </c>
      <c r="K55" s="34">
        <f t="shared" ref="K55:O55" si="18">K54*($I$55/$I$54)</f>
        <v>20.834543325526933</v>
      </c>
      <c r="L55" s="34">
        <f t="shared" si="18"/>
        <v>22.619086651053866</v>
      </c>
      <c r="M55" s="34">
        <f t="shared" si="18"/>
        <v>22.619086651053866</v>
      </c>
      <c r="N55" s="34">
        <f t="shared" si="18"/>
        <v>24.403629976580799</v>
      </c>
      <c r="O55" s="34">
        <f t="shared" si="18"/>
        <v>24.403629976580799</v>
      </c>
    </row>
    <row r="56" spans="2:15" x14ac:dyDescent="0.25">
      <c r="B56" s="2" t="s">
        <v>54</v>
      </c>
      <c r="C56" s="1"/>
      <c r="D56" s="22">
        <f t="shared" si="16"/>
        <v>0.34881848661410852</v>
      </c>
      <c r="E56" s="22">
        <f t="shared" si="16"/>
        <v>0.38926946727549466</v>
      </c>
      <c r="F56" s="22">
        <f t="shared" si="16"/>
        <v>0.33102871558863362</v>
      </c>
      <c r="G56" s="22">
        <f t="shared" si="16"/>
        <v>0.35651509485971783</v>
      </c>
      <c r="H56" s="22">
        <f>+H37</f>
        <v>0.3501054409128862</v>
      </c>
      <c r="I56" s="22">
        <f>I26/(I55*8760)</f>
        <v>0.37200573223480549</v>
      </c>
      <c r="J56" s="22">
        <f t="shared" ref="J56:O56" si="19">J26/(J55*8760)</f>
        <v>0.36141934817972643</v>
      </c>
      <c r="K56" s="22">
        <f t="shared" si="19"/>
        <v>0.3840273630505483</v>
      </c>
      <c r="L56" s="22">
        <f t="shared" si="19"/>
        <v>0.37585632522166934</v>
      </c>
      <c r="M56" s="22">
        <f t="shared" si="19"/>
        <v>0.39936742232452394</v>
      </c>
      <c r="N56" s="22">
        <f t="shared" si="19"/>
        <v>0.39331819737788193</v>
      </c>
      <c r="O56" s="22">
        <f t="shared" si="19"/>
        <v>0.41792159423549052</v>
      </c>
    </row>
    <row r="57" spans="2:15" x14ac:dyDescent="0.25">
      <c r="B57" s="2" t="s">
        <v>55</v>
      </c>
      <c r="C57" s="1" t="s">
        <v>38</v>
      </c>
      <c r="I57" s="33">
        <f t="shared" ref="I57:K57" si="20">+I54-H54</f>
        <v>0</v>
      </c>
      <c r="J57" s="33">
        <f t="shared" si="20"/>
        <v>2</v>
      </c>
      <c r="K57" s="33">
        <f t="shared" si="20"/>
        <v>0</v>
      </c>
      <c r="L57" s="33">
        <f>+L54-K54</f>
        <v>2</v>
      </c>
      <c r="M57" s="33">
        <f>+M54-L54</f>
        <v>0</v>
      </c>
      <c r="N57" s="33">
        <f>+N54-M54</f>
        <v>2</v>
      </c>
      <c r="O57" s="33">
        <f>+O54-N54</f>
        <v>0</v>
      </c>
    </row>
    <row r="60" spans="2:15" x14ac:dyDescent="0.25">
      <c r="B60" s="2" t="s">
        <v>82</v>
      </c>
    </row>
    <row r="61" spans="2:15" ht="18" x14ac:dyDescent="0.35">
      <c r="B61" s="2" t="s">
        <v>45</v>
      </c>
      <c r="C61" s="1" t="s">
        <v>28</v>
      </c>
      <c r="D61" t="s">
        <v>108</v>
      </c>
    </row>
    <row r="62" spans="2:15" ht="18" x14ac:dyDescent="0.35">
      <c r="B62" s="2" t="s">
        <v>46</v>
      </c>
      <c r="C62" s="1" t="s">
        <v>47</v>
      </c>
      <c r="D62" t="s">
        <v>110</v>
      </c>
    </row>
    <row r="63" spans="2:15" ht="18" x14ac:dyDescent="0.35">
      <c r="B63" s="2" t="s">
        <v>133</v>
      </c>
      <c r="C63" s="1" t="s">
        <v>49</v>
      </c>
      <c r="D63" t="s">
        <v>59</v>
      </c>
    </row>
    <row r="64" spans="2:15" ht="18" x14ac:dyDescent="0.35">
      <c r="B64" s="2" t="s">
        <v>43</v>
      </c>
      <c r="C64" s="35" t="s">
        <v>22</v>
      </c>
      <c r="D64" t="s">
        <v>113</v>
      </c>
    </row>
    <row r="65" spans="2:6" x14ac:dyDescent="0.25">
      <c r="B65" s="2" t="s">
        <v>50</v>
      </c>
      <c r="C65" s="1" t="s">
        <v>51</v>
      </c>
      <c r="D65" t="s">
        <v>61</v>
      </c>
    </row>
    <row r="74" spans="2:6" ht="15.75" thickBot="1" x14ac:dyDescent="0.3">
      <c r="B74" s="49" t="s">
        <v>76</v>
      </c>
    </row>
    <row r="75" spans="2:6" ht="15" customHeight="1" x14ac:dyDescent="0.25">
      <c r="B75" s="270" t="s">
        <v>77</v>
      </c>
      <c r="C75" s="271"/>
      <c r="D75" s="271"/>
      <c r="E75" s="272"/>
    </row>
    <row r="76" spans="2:6" x14ac:dyDescent="0.25">
      <c r="B76" s="273"/>
      <c r="C76" s="274"/>
      <c r="D76" s="274"/>
      <c r="E76" s="275"/>
    </row>
    <row r="77" spans="2:6" x14ac:dyDescent="0.25">
      <c r="B77" s="273"/>
      <c r="C77" s="274"/>
      <c r="D77" s="274"/>
      <c r="E77" s="275"/>
    </row>
    <row r="78" spans="2:6" ht="15.75" thickBot="1" x14ac:dyDescent="0.3">
      <c r="B78" s="276"/>
      <c r="C78" s="277"/>
      <c r="D78" s="277"/>
      <c r="E78" s="278"/>
    </row>
    <row r="79" spans="2:6" x14ac:dyDescent="0.25">
      <c r="B79" s="279"/>
      <c r="C79" s="279"/>
      <c r="D79" s="279"/>
      <c r="E79" s="279"/>
    </row>
    <row r="80" spans="2:6" ht="15.75" thickBot="1" x14ac:dyDescent="0.3">
      <c r="B80" s="50" t="s">
        <v>134</v>
      </c>
      <c r="F80" s="37"/>
    </row>
    <row r="81" spans="2:15" ht="26.25" thickBot="1" x14ac:dyDescent="0.3">
      <c r="B81" s="71" t="s">
        <v>135</v>
      </c>
      <c r="C81" s="72">
        <v>0.48</v>
      </c>
    </row>
    <row r="82" spans="2:15" x14ac:dyDescent="0.25">
      <c r="B82" s="50"/>
      <c r="C82" s="51"/>
      <c r="D82" s="52"/>
    </row>
    <row r="83" spans="2:15" x14ac:dyDescent="0.25">
      <c r="B83" s="51"/>
      <c r="C83" s="52"/>
      <c r="E83" s="1"/>
      <c r="F83" s="73"/>
    </row>
    <row r="84" spans="2:15" x14ac:dyDescent="0.25">
      <c r="B84" s="2" t="s">
        <v>82</v>
      </c>
    </row>
    <row r="85" spans="2:15" x14ac:dyDescent="0.25">
      <c r="B85" s="2" t="s">
        <v>44</v>
      </c>
      <c r="C85" s="36" t="s">
        <v>136</v>
      </c>
    </row>
    <row r="86" spans="2:15" x14ac:dyDescent="0.25">
      <c r="B86" s="53" t="s">
        <v>137</v>
      </c>
      <c r="C86" t="s">
        <v>138</v>
      </c>
      <c r="F86" s="55"/>
      <c r="G86" s="57"/>
      <c r="H86" s="57"/>
      <c r="I86" s="57"/>
      <c r="J86" s="57"/>
      <c r="K86" s="57"/>
      <c r="L86" s="57"/>
      <c r="M86" s="57"/>
      <c r="N86" s="57"/>
      <c r="O86" s="57"/>
    </row>
    <row r="87" spans="2:15" x14ac:dyDescent="0.25">
      <c r="B87" s="58" t="s">
        <v>139</v>
      </c>
      <c r="C87" s="74">
        <v>2.6814880952380937E-2</v>
      </c>
      <c r="D87" t="s">
        <v>140</v>
      </c>
      <c r="F87" s="55"/>
      <c r="G87" s="57"/>
      <c r="H87" s="57"/>
      <c r="I87" s="57"/>
      <c r="J87" s="57"/>
    </row>
    <row r="88" spans="2:15" ht="18" x14ac:dyDescent="0.35">
      <c r="B88" s="2" t="s">
        <v>141</v>
      </c>
      <c r="C88" s="1">
        <v>0</v>
      </c>
      <c r="D88" t="s">
        <v>142</v>
      </c>
    </row>
    <row r="89" spans="2:15" ht="15.75" thickBot="1" x14ac:dyDescent="0.3"/>
    <row r="90" spans="2:15" ht="15.75" thickBot="1" x14ac:dyDescent="0.3">
      <c r="D90" s="25">
        <v>2014</v>
      </c>
      <c r="E90" s="26">
        <f>+D90+1</f>
        <v>2015</v>
      </c>
      <c r="F90" s="26">
        <f t="shared" ref="F90:O90" si="21">+E90+1</f>
        <v>2016</v>
      </c>
      <c r="G90" s="26">
        <f t="shared" si="21"/>
        <v>2017</v>
      </c>
      <c r="H90" s="27">
        <f t="shared" si="21"/>
        <v>2018</v>
      </c>
      <c r="I90" s="12">
        <f t="shared" si="21"/>
        <v>2019</v>
      </c>
      <c r="J90" s="13">
        <f t="shared" si="21"/>
        <v>2020</v>
      </c>
      <c r="K90" s="13">
        <f t="shared" si="21"/>
        <v>2021</v>
      </c>
      <c r="L90" s="13">
        <f t="shared" si="21"/>
        <v>2022</v>
      </c>
      <c r="M90" s="13">
        <f t="shared" si="21"/>
        <v>2023</v>
      </c>
      <c r="N90" s="13">
        <f t="shared" si="21"/>
        <v>2024</v>
      </c>
      <c r="O90" s="14">
        <f t="shared" si="21"/>
        <v>2025</v>
      </c>
    </row>
    <row r="91" spans="2:15" x14ac:dyDescent="0.25">
      <c r="B91" s="2" t="s">
        <v>143</v>
      </c>
      <c r="C91" s="1" t="s">
        <v>28</v>
      </c>
      <c r="D91" s="16"/>
      <c r="E91" s="16"/>
      <c r="F91" s="16"/>
      <c r="G91" s="16"/>
      <c r="H91" s="16"/>
      <c r="I91" s="16"/>
      <c r="J91" s="16">
        <f>+J26*0.7/12*1</f>
        <v>3847.8336119187829</v>
      </c>
      <c r="K91" s="16">
        <f>+K26*0.7</f>
        <v>49062.344986830765</v>
      </c>
      <c r="L91" s="16">
        <f>+L26*0.7</f>
        <v>52131.362267300428</v>
      </c>
      <c r="M91" s="16">
        <f>+M26*0.7</f>
        <v>55392.357062712552</v>
      </c>
      <c r="N91" s="16">
        <f>+N26*0.7</f>
        <v>58857.338222439874</v>
      </c>
      <c r="O91" s="16">
        <f>+O26*0.7</f>
        <v>62539.065790406741</v>
      </c>
    </row>
    <row r="92" spans="2:15" x14ac:dyDescent="0.25">
      <c r="B92" s="2" t="str">
        <f>+B87</f>
        <v>TL =</v>
      </c>
      <c r="C92" s="1" t="s">
        <v>88</v>
      </c>
      <c r="D92" s="16"/>
      <c r="E92" s="16"/>
      <c r="F92" s="16"/>
      <c r="G92" s="16"/>
      <c r="H92" s="16"/>
      <c r="I92" s="16"/>
      <c r="J92" s="61">
        <f>+C87</f>
        <v>2.6814880952380937E-2</v>
      </c>
      <c r="K92" s="61">
        <f>+C87</f>
        <v>2.6814880952380937E-2</v>
      </c>
      <c r="L92" s="61">
        <f t="shared" ref="L92:O93" si="22">+K92</f>
        <v>2.6814880952380937E-2</v>
      </c>
      <c r="M92" s="61">
        <f t="shared" si="22"/>
        <v>2.6814880952380937E-2</v>
      </c>
      <c r="N92" s="61">
        <f t="shared" si="22"/>
        <v>2.6814880952380937E-2</v>
      </c>
      <c r="O92" s="61">
        <f t="shared" si="22"/>
        <v>2.6814880952380937E-2</v>
      </c>
    </row>
    <row r="93" spans="2:15" ht="18" x14ac:dyDescent="0.35">
      <c r="B93" s="2" t="s">
        <v>95</v>
      </c>
      <c r="C93" s="1" t="s">
        <v>49</v>
      </c>
      <c r="D93" s="29"/>
      <c r="E93" s="29"/>
      <c r="F93" s="29"/>
      <c r="G93" s="29"/>
      <c r="H93" s="29"/>
      <c r="I93" s="30"/>
      <c r="J93" s="30">
        <f>+C81</f>
        <v>0.48</v>
      </c>
      <c r="K93" s="30">
        <f>+C81</f>
        <v>0.48</v>
      </c>
      <c r="L93" s="30">
        <f t="shared" si="22"/>
        <v>0.48</v>
      </c>
      <c r="M93" s="30">
        <f t="shared" si="22"/>
        <v>0.48</v>
      </c>
      <c r="N93" s="30">
        <f t="shared" si="22"/>
        <v>0.48</v>
      </c>
      <c r="O93" s="30">
        <f t="shared" si="22"/>
        <v>0.48</v>
      </c>
    </row>
    <row r="94" spans="2:15" x14ac:dyDescent="0.25">
      <c r="B94" s="2" t="s">
        <v>144</v>
      </c>
      <c r="C94" s="1" t="s">
        <v>51</v>
      </c>
      <c r="D94" s="31"/>
      <c r="E94" s="31"/>
      <c r="F94" s="31"/>
      <c r="G94" s="31"/>
      <c r="H94" s="31"/>
      <c r="I94" s="31"/>
      <c r="J94" s="31">
        <f t="shared" ref="J94:O94" si="23">J91*J93*(J92+1)</f>
        <v>1896.4861498305384</v>
      </c>
      <c r="K94" s="31">
        <f t="shared" si="23"/>
        <v>24181.414044910693</v>
      </c>
      <c r="L94" s="31">
        <f t="shared" si="23"/>
        <v>25694.044099384097</v>
      </c>
      <c r="M94" s="31">
        <f t="shared" si="23"/>
        <v>27301.294331050063</v>
      </c>
      <c r="N94" s="31">
        <f t="shared" si="23"/>
        <v>29009.083555223333</v>
      </c>
      <c r="O94" s="31">
        <f t="shared" si="23"/>
        <v>30823.700829335812</v>
      </c>
    </row>
    <row r="95" spans="2:15" x14ac:dyDescent="0.25">
      <c r="B95" s="36" t="s">
        <v>145</v>
      </c>
    </row>
    <row r="97" spans="2:15" ht="15.75" thickBot="1" x14ac:dyDescent="0.3"/>
    <row r="98" spans="2:15" ht="15.75" thickBot="1" x14ac:dyDescent="0.3">
      <c r="D98" s="25">
        <f t="shared" ref="D98:O98" si="24">+D90</f>
        <v>2014</v>
      </c>
      <c r="E98" s="26">
        <f t="shared" si="24"/>
        <v>2015</v>
      </c>
      <c r="F98" s="26">
        <f t="shared" si="24"/>
        <v>2016</v>
      </c>
      <c r="G98" s="26">
        <f t="shared" si="24"/>
        <v>2017</v>
      </c>
      <c r="H98" s="27">
        <f t="shared" si="24"/>
        <v>2018</v>
      </c>
      <c r="I98" s="12">
        <f t="shared" si="24"/>
        <v>2019</v>
      </c>
      <c r="J98" s="13">
        <f t="shared" si="24"/>
        <v>2020</v>
      </c>
      <c r="K98" s="13">
        <f t="shared" si="24"/>
        <v>2021</v>
      </c>
      <c r="L98" s="13">
        <f t="shared" si="24"/>
        <v>2022</v>
      </c>
      <c r="M98" s="13">
        <f t="shared" si="24"/>
        <v>2023</v>
      </c>
      <c r="N98" s="13">
        <f t="shared" si="24"/>
        <v>2024</v>
      </c>
      <c r="O98" s="14">
        <f t="shared" si="24"/>
        <v>2025</v>
      </c>
    </row>
    <row r="99" spans="2:15" x14ac:dyDescent="0.25">
      <c r="B99" s="2" t="s">
        <v>96</v>
      </c>
    </row>
    <row r="100" spans="2:15" x14ac:dyDescent="0.25">
      <c r="B100" s="2" t="s">
        <v>146</v>
      </c>
      <c r="C100" s="1" t="s">
        <v>51</v>
      </c>
      <c r="D100" s="62">
        <f t="shared" ref="D100:O100" si="25">+D51</f>
        <v>31101.92677035978</v>
      </c>
      <c r="E100" s="62">
        <f t="shared" si="25"/>
        <v>34072.415569908655</v>
      </c>
      <c r="F100" s="62">
        <f t="shared" si="25"/>
        <v>37208.75035471475</v>
      </c>
      <c r="G100" s="62">
        <f t="shared" si="25"/>
        <v>42449.014906960096</v>
      </c>
      <c r="H100" s="62">
        <f t="shared" si="25"/>
        <v>43813.856037191304</v>
      </c>
      <c r="I100" s="62">
        <f t="shared" si="25"/>
        <v>44265.584764068721</v>
      </c>
      <c r="J100" s="62">
        <f t="shared" si="25"/>
        <v>47034.548306424607</v>
      </c>
      <c r="K100" s="62">
        <f t="shared" si="25"/>
        <v>49976.7199773924</v>
      </c>
      <c r="L100" s="62">
        <f t="shared" si="25"/>
        <v>53102.934537111898</v>
      </c>
      <c r="M100" s="62">
        <f t="shared" si="25"/>
        <v>56424.704496982144</v>
      </c>
      <c r="N100" s="62">
        <f t="shared" si="25"/>
        <v>59954.2625153181</v>
      </c>
      <c r="O100" s="62">
        <f t="shared" si="25"/>
        <v>63704.606445000107</v>
      </c>
    </row>
    <row r="101" spans="2:15" x14ac:dyDescent="0.25">
      <c r="B101" s="2" t="s">
        <v>99</v>
      </c>
    </row>
    <row r="102" spans="2:15" x14ac:dyDescent="0.25">
      <c r="B102" s="2" t="s">
        <v>147</v>
      </c>
      <c r="C102" s="1" t="s">
        <v>28</v>
      </c>
      <c r="D102" s="62">
        <f>(D27/D26)*(D26-D91)</f>
        <v>45415.109466582391</v>
      </c>
      <c r="E102" s="62">
        <f t="shared" ref="E102:O102" si="26">(E27/E26)*(E26-E91)</f>
        <v>49661.704281796665</v>
      </c>
      <c r="F102" s="62">
        <f t="shared" si="26"/>
        <v>53151.033241101519</v>
      </c>
      <c r="G102" s="62">
        <f t="shared" si="26"/>
        <v>46841.12493202358</v>
      </c>
      <c r="H102" s="62">
        <f t="shared" si="26"/>
        <v>45374.324201240481</v>
      </c>
      <c r="I102" s="62">
        <f t="shared" si="26"/>
        <v>52115.071299027884</v>
      </c>
      <c r="J102" s="62">
        <f t="shared" si="26"/>
        <v>52144.835961464254</v>
      </c>
      <c r="K102" s="62">
        <f t="shared" si="26"/>
        <v>17651.68361919517</v>
      </c>
      <c r="L102" s="62">
        <f t="shared" si="26"/>
        <v>18755.856729372317</v>
      </c>
      <c r="M102" s="62">
        <f t="shared" si="26"/>
        <v>19929.099639549306</v>
      </c>
      <c r="N102" s="62">
        <f t="shared" si="26"/>
        <v>21175.732901665007</v>
      </c>
      <c r="O102" s="62">
        <f t="shared" si="26"/>
        <v>22500.347332941459</v>
      </c>
    </row>
    <row r="103" spans="2:15" x14ac:dyDescent="0.25">
      <c r="B103" s="2" t="s">
        <v>148</v>
      </c>
      <c r="C103" s="1" t="s">
        <v>127</v>
      </c>
      <c r="D103" s="16">
        <f>D29</f>
        <v>571963.42796784278</v>
      </c>
      <c r="E103" s="16">
        <f t="shared" ref="E103:H103" si="27">E29</f>
        <v>612920.54899999988</v>
      </c>
      <c r="F103" s="16">
        <f t="shared" si="27"/>
        <v>663158.38600000006</v>
      </c>
      <c r="G103" s="16">
        <f t="shared" si="27"/>
        <v>620081.93500000006</v>
      </c>
      <c r="H103" s="16">
        <f t="shared" si="27"/>
        <v>640147.59325666993</v>
      </c>
      <c r="I103" s="16">
        <f>+I102*$C$12</f>
        <v>689550.27768389566</v>
      </c>
      <c r="J103" s="16">
        <f t="shared" ref="J103:O103" si="28">+J102*$C$12</f>
        <v>689944.10293898161</v>
      </c>
      <c r="K103" s="16">
        <f t="shared" si="28"/>
        <v>233554.76712993279</v>
      </c>
      <c r="L103" s="16">
        <f t="shared" si="28"/>
        <v>248164.41565876335</v>
      </c>
      <c r="M103" s="16">
        <f t="shared" si="28"/>
        <v>263687.94761099335</v>
      </c>
      <c r="N103" s="16">
        <f t="shared" si="28"/>
        <v>280182.52951666748</v>
      </c>
      <c r="O103" s="16">
        <f t="shared" si="28"/>
        <v>297708.90386757068</v>
      </c>
    </row>
    <row r="104" spans="2:15" x14ac:dyDescent="0.25">
      <c r="B104" s="2" t="s">
        <v>149</v>
      </c>
      <c r="C104" s="1" t="s">
        <v>28</v>
      </c>
      <c r="D104" s="62">
        <f>(D28/D26)*(D26-D91)</f>
        <v>419.63967451146357</v>
      </c>
      <c r="E104" s="62">
        <f t="shared" ref="E104:O104" si="29">(E28/E26)*(E26-E91)</f>
        <v>1488.3037182033388</v>
      </c>
      <c r="F104" s="62">
        <f t="shared" si="29"/>
        <v>2090.3767588984847</v>
      </c>
      <c r="G104" s="62">
        <f t="shared" si="29"/>
        <v>12653.401067976414</v>
      </c>
      <c r="H104" s="62">
        <f t="shared" si="29"/>
        <v>13050.571567420144</v>
      </c>
      <c r="I104" s="62">
        <f t="shared" si="29"/>
        <v>9964.5012848519818</v>
      </c>
      <c r="J104" s="62">
        <f t="shared" si="29"/>
        <v>9970.1923452246829</v>
      </c>
      <c r="K104" s="62">
        <f t="shared" si="29"/>
        <v>3375.0356608751654</v>
      </c>
      <c r="L104" s="62">
        <f t="shared" si="29"/>
        <v>3586.1556708992994</v>
      </c>
      <c r="M104" s="62">
        <f t="shared" si="29"/>
        <v>3810.4819587560746</v>
      </c>
      <c r="N104" s="62">
        <f t="shared" si="29"/>
        <v>4048.8406222377998</v>
      </c>
      <c r="O104" s="62">
        <f t="shared" si="29"/>
        <v>4302.1094343757177</v>
      </c>
    </row>
    <row r="105" spans="2:15" x14ac:dyDescent="0.25">
      <c r="B105" s="2" t="s">
        <v>128</v>
      </c>
      <c r="C105" s="1" t="s">
        <v>32</v>
      </c>
      <c r="D105" s="16">
        <f>+D30</f>
        <v>116.316</v>
      </c>
      <c r="E105" s="16">
        <f t="shared" ref="E105:H105" si="30">+E30</f>
        <v>412.529</v>
      </c>
      <c r="F105" s="16">
        <f t="shared" si="30"/>
        <v>579.41200000000003</v>
      </c>
      <c r="G105" s="16">
        <f t="shared" si="30"/>
        <v>3507.2780006708795</v>
      </c>
      <c r="H105" s="16">
        <f t="shared" si="30"/>
        <v>3617.36598</v>
      </c>
      <c r="I105" s="16">
        <f>+I104*$C$13</f>
        <v>2761.9669965623834</v>
      </c>
      <c r="J105" s="16">
        <f t="shared" ref="J105:O105" si="31">+J104*$C$13</f>
        <v>2763.5444484062341</v>
      </c>
      <c r="K105" s="16">
        <f t="shared" si="31"/>
        <v>935.49459637575728</v>
      </c>
      <c r="L105" s="16">
        <f t="shared" si="31"/>
        <v>994.01297911579616</v>
      </c>
      <c r="M105" s="16">
        <f t="shared" si="31"/>
        <v>1056.1918866004742</v>
      </c>
      <c r="N105" s="16">
        <f t="shared" si="31"/>
        <v>1122.2602971572624</v>
      </c>
      <c r="O105" s="16">
        <f t="shared" si="31"/>
        <v>1192.4615124902259</v>
      </c>
    </row>
    <row r="106" spans="2:15" x14ac:dyDescent="0.25">
      <c r="B106" s="2" t="s">
        <v>150</v>
      </c>
      <c r="C106" s="1" t="s">
        <v>51</v>
      </c>
      <c r="D106" s="62">
        <f t="shared" ref="D106:O106" si="32">+(D26-D91)*D50</f>
        <v>31101.92677035978</v>
      </c>
      <c r="E106" s="62">
        <f t="shared" si="32"/>
        <v>34072.415569908655</v>
      </c>
      <c r="F106" s="62">
        <f t="shared" si="32"/>
        <v>37208.75035471475</v>
      </c>
      <c r="G106" s="62">
        <f t="shared" si="32"/>
        <v>42449.014906960096</v>
      </c>
      <c r="H106" s="62">
        <f t="shared" si="32"/>
        <v>43813.856037191304</v>
      </c>
      <c r="I106" s="62">
        <f t="shared" si="32"/>
        <v>44265.584764068721</v>
      </c>
      <c r="J106" s="62">
        <f t="shared" si="32"/>
        <v>44290.866321883172</v>
      </c>
      <c r="K106" s="62">
        <f t="shared" si="32"/>
        <v>14993.015993217723</v>
      </c>
      <c r="L106" s="62">
        <f t="shared" si="32"/>
        <v>15930.880361133572</v>
      </c>
      <c r="M106" s="62">
        <f t="shared" si="32"/>
        <v>16927.411349094647</v>
      </c>
      <c r="N106" s="62">
        <f t="shared" si="32"/>
        <v>17986.278754595431</v>
      </c>
      <c r="O106" s="62">
        <f t="shared" si="32"/>
        <v>19111.381933500033</v>
      </c>
    </row>
    <row r="107" spans="2:15" x14ac:dyDescent="0.25">
      <c r="B107" s="2" t="s">
        <v>134</v>
      </c>
      <c r="C107" s="1" t="s">
        <v>51</v>
      </c>
      <c r="D107" s="62">
        <f t="shared" ref="D107:O107" si="33">D94</f>
        <v>0</v>
      </c>
      <c r="E107" s="62">
        <f t="shared" si="33"/>
        <v>0</v>
      </c>
      <c r="F107" s="62">
        <f t="shared" si="33"/>
        <v>0</v>
      </c>
      <c r="G107" s="62">
        <f t="shared" si="33"/>
        <v>0</v>
      </c>
      <c r="H107" s="62">
        <f t="shared" si="33"/>
        <v>0</v>
      </c>
      <c r="I107" s="62">
        <f t="shared" si="33"/>
        <v>0</v>
      </c>
      <c r="J107" s="62">
        <f t="shared" si="33"/>
        <v>1896.4861498305384</v>
      </c>
      <c r="K107" s="62">
        <f t="shared" si="33"/>
        <v>24181.414044910693</v>
      </c>
      <c r="L107" s="62">
        <f t="shared" si="33"/>
        <v>25694.044099384097</v>
      </c>
      <c r="M107" s="62">
        <f t="shared" si="33"/>
        <v>27301.294331050063</v>
      </c>
      <c r="N107" s="62">
        <f t="shared" si="33"/>
        <v>29009.083555223333</v>
      </c>
      <c r="O107" s="62">
        <f t="shared" si="33"/>
        <v>30823.700829335812</v>
      </c>
    </row>
    <row r="108" spans="2:15" x14ac:dyDescent="0.25">
      <c r="B108" s="2" t="s">
        <v>151</v>
      </c>
      <c r="C108" s="1" t="s">
        <v>51</v>
      </c>
      <c r="D108" s="62">
        <f t="shared" ref="D108:O108" si="34">+D107+D106</f>
        <v>31101.92677035978</v>
      </c>
      <c r="E108" s="62">
        <f t="shared" si="34"/>
        <v>34072.415569908655</v>
      </c>
      <c r="F108" s="62">
        <f t="shared" si="34"/>
        <v>37208.75035471475</v>
      </c>
      <c r="G108" s="62">
        <f t="shared" si="34"/>
        <v>42449.014906960096</v>
      </c>
      <c r="H108" s="62">
        <f t="shared" si="34"/>
        <v>43813.856037191304</v>
      </c>
      <c r="I108" s="62">
        <f t="shared" si="34"/>
        <v>44265.584764068721</v>
      </c>
      <c r="J108" s="62">
        <f t="shared" si="34"/>
        <v>46187.352471713712</v>
      </c>
      <c r="K108" s="62">
        <f t="shared" si="34"/>
        <v>39174.430038128412</v>
      </c>
      <c r="L108" s="62">
        <f t="shared" si="34"/>
        <v>41624.924460517665</v>
      </c>
      <c r="M108" s="62">
        <f t="shared" si="34"/>
        <v>44228.705680144711</v>
      </c>
      <c r="N108" s="62">
        <f t="shared" si="34"/>
        <v>46995.362309818767</v>
      </c>
      <c r="O108" s="62">
        <f t="shared" si="34"/>
        <v>49935.082762835846</v>
      </c>
    </row>
    <row r="109" spans="2:15" x14ac:dyDescent="0.25">
      <c r="B109" s="2" t="s">
        <v>101</v>
      </c>
      <c r="C109" s="1" t="s">
        <v>49</v>
      </c>
      <c r="D109" s="30">
        <f>+D108/D24</f>
        <v>0.67856653201304129</v>
      </c>
      <c r="E109" s="30">
        <f t="shared" ref="E109:O109" si="35">+E108/E24</f>
        <v>0.66612727743676314</v>
      </c>
      <c r="F109" s="30">
        <f t="shared" si="35"/>
        <v>0.67356626767337668</v>
      </c>
      <c r="G109" s="30">
        <f t="shared" si="35"/>
        <v>0.71349446345635403</v>
      </c>
      <c r="H109" s="30">
        <f t="shared" si="35"/>
        <v>0.74991757299280037</v>
      </c>
      <c r="I109" s="30">
        <f t="shared" si="35"/>
        <v>0.71304590095652676</v>
      </c>
      <c r="J109" s="30">
        <f t="shared" si="35"/>
        <v>0.70020237340072944</v>
      </c>
      <c r="K109" s="30">
        <f t="shared" si="35"/>
        <v>0.55892357028695794</v>
      </c>
      <c r="L109" s="30">
        <f t="shared" si="35"/>
        <v>0.55892357028695805</v>
      </c>
      <c r="M109" s="30">
        <f t="shared" si="35"/>
        <v>0.55892357028695805</v>
      </c>
      <c r="N109" s="30">
        <f t="shared" si="35"/>
        <v>0.55892357028695805</v>
      </c>
      <c r="O109" s="30">
        <f t="shared" si="35"/>
        <v>0.55892357028695794</v>
      </c>
    </row>
    <row r="111" spans="2:15" x14ac:dyDescent="0.25">
      <c r="B111" s="2" t="s">
        <v>152</v>
      </c>
      <c r="C111" s="1" t="s">
        <v>51</v>
      </c>
      <c r="D111" s="62">
        <f t="shared" ref="D111:O111" si="36">+D100-D108</f>
        <v>0</v>
      </c>
      <c r="E111" s="62">
        <f t="shared" si="36"/>
        <v>0</v>
      </c>
      <c r="F111" s="62">
        <f t="shared" si="36"/>
        <v>0</v>
      </c>
      <c r="G111" s="62">
        <f t="shared" si="36"/>
        <v>0</v>
      </c>
      <c r="H111" s="62">
        <f t="shared" si="36"/>
        <v>0</v>
      </c>
      <c r="I111" s="62">
        <f t="shared" si="36"/>
        <v>0</v>
      </c>
      <c r="J111" s="62">
        <f t="shared" si="36"/>
        <v>847.19583471089572</v>
      </c>
      <c r="K111" s="62">
        <f t="shared" si="36"/>
        <v>10802.289939263988</v>
      </c>
      <c r="L111" s="62">
        <f t="shared" si="36"/>
        <v>11478.010076594233</v>
      </c>
      <c r="M111" s="62">
        <f t="shared" si="36"/>
        <v>12195.998816837433</v>
      </c>
      <c r="N111" s="62">
        <f t="shared" si="36"/>
        <v>12958.900205499333</v>
      </c>
      <c r="O111" s="62">
        <f t="shared" si="36"/>
        <v>13769.523682164261</v>
      </c>
    </row>
    <row r="114" spans="2:2" x14ac:dyDescent="0.25">
      <c r="B114" s="2"/>
    </row>
  </sheetData>
  <mergeCells count="7">
    <mergeCell ref="B79:E79"/>
    <mergeCell ref="B2:D2"/>
    <mergeCell ref="F2:K2"/>
    <mergeCell ref="F4:J5"/>
    <mergeCell ref="K4:K5"/>
    <mergeCell ref="F18:H18"/>
    <mergeCell ref="B75:E78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Document.12" shapeId="4097" r:id="rId4">
          <objectPr defaultSize="0" r:id="rId5">
            <anchor moveWithCells="1">
              <from>
                <xdr:col>1</xdr:col>
                <xdr:colOff>2028825</xdr:colOff>
                <xdr:row>38</xdr:row>
                <xdr:rowOff>47625</xdr:rowOff>
              </from>
              <to>
                <xdr:col>4</xdr:col>
                <xdr:colOff>495300</xdr:colOff>
                <xdr:row>42</xdr:row>
                <xdr:rowOff>57150</xdr:rowOff>
              </to>
            </anchor>
          </objectPr>
        </oleObject>
      </mc:Choice>
      <mc:Fallback>
        <oleObject progId="Word.Document.12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83D11-8DAE-4120-80D3-A40725D7C0F0}">
  <sheetPr>
    <tabColor theme="7" tint="0.79998168889431442"/>
  </sheetPr>
  <dimension ref="A1:O75"/>
  <sheetViews>
    <sheetView topLeftCell="A16" zoomScale="130" zoomScaleNormal="130" workbookViewId="0"/>
  </sheetViews>
  <sheetFormatPr baseColWidth="10" defaultRowHeight="15" x14ac:dyDescent="0.25"/>
  <cols>
    <col min="2" max="2" width="32.5703125" customWidth="1"/>
    <col min="3" max="3" width="18.5703125" customWidth="1"/>
  </cols>
  <sheetData>
    <row r="1" spans="1:11" ht="15.75" thickBot="1" x14ac:dyDescent="0.3"/>
    <row r="2" spans="1:11" ht="15.75" thickBot="1" x14ac:dyDescent="0.3">
      <c r="B2" s="264" t="s">
        <v>0</v>
      </c>
      <c r="C2" s="265"/>
      <c r="D2" s="266"/>
      <c r="F2" s="264" t="s">
        <v>63</v>
      </c>
      <c r="G2" s="265"/>
      <c r="H2" s="265"/>
      <c r="I2" s="265"/>
      <c r="J2" s="265"/>
      <c r="K2" s="266"/>
    </row>
    <row r="3" spans="1:11" ht="15.75" thickBot="1" x14ac:dyDescent="0.3">
      <c r="C3" s="1">
        <v>20</v>
      </c>
      <c r="D3" s="1"/>
    </row>
    <row r="4" spans="1:11" ht="15.75" thickBot="1" x14ac:dyDescent="0.3">
      <c r="A4">
        <v>2</v>
      </c>
      <c r="B4" s="2" t="s">
        <v>3</v>
      </c>
      <c r="C4" t="str">
        <f>VLOOKUP($C$3,'[11]Potencia Inst y Efect'!$A$9:$W$40,A4,0)</f>
        <v>Santa Cruz</v>
      </c>
      <c r="F4" s="75" t="s">
        <v>4</v>
      </c>
      <c r="K4" s="3" t="s">
        <v>5</v>
      </c>
    </row>
    <row r="5" spans="1:11" ht="15.75" customHeight="1" x14ac:dyDescent="0.25">
      <c r="A5">
        <v>3</v>
      </c>
      <c r="B5" s="2" t="s">
        <v>6</v>
      </c>
      <c r="C5" t="str">
        <f>VLOOKUP($C$3,'[11]Potencia Inst y Efect'!$A$9:$W$40,A5,0)</f>
        <v>Vallegrande</v>
      </c>
    </row>
    <row r="6" spans="1:11" x14ac:dyDescent="0.25">
      <c r="A6">
        <v>4</v>
      </c>
      <c r="B6" s="2" t="s">
        <v>7</v>
      </c>
      <c r="C6" t="str">
        <f>VLOOKUP($C$3,'[11]Potencia Inst y Efect'!$A$9:$W$40,A6,0)</f>
        <v>Valles Cruceños</v>
      </c>
    </row>
    <row r="7" spans="1:11" ht="15" customHeight="1" x14ac:dyDescent="0.25">
      <c r="A7">
        <v>5</v>
      </c>
      <c r="B7" s="2" t="s">
        <v>8</v>
      </c>
      <c r="C7" s="67" t="str">
        <f>VLOOKUP($C$3,'[11]Potencia Inst y Efect'!$A$9:$W$40,A7,0)</f>
        <v>CRE Ltda.</v>
      </c>
    </row>
    <row r="8" spans="1:11" x14ac:dyDescent="0.25">
      <c r="A8">
        <v>6</v>
      </c>
      <c r="B8" s="2" t="s">
        <v>9</v>
      </c>
      <c r="C8" t="str">
        <f>VLOOKUP($C$3,'[11]Potencia Inst y Efect'!$A$9:$W$40,A8,0)</f>
        <v>Gas</v>
      </c>
    </row>
    <row r="9" spans="1:11" x14ac:dyDescent="0.25">
      <c r="A9">
        <v>10</v>
      </c>
      <c r="B9" s="2" t="s">
        <v>10</v>
      </c>
      <c r="C9" s="4">
        <f>VLOOKUP($C$3,'[11]Potencia Inst y Efect'!$A$9:$W$40,A9,0)</f>
        <v>14.547500000000001</v>
      </c>
      <c r="D9" s="1"/>
    </row>
    <row r="10" spans="1:11" ht="15.75" customHeight="1" x14ac:dyDescent="0.25">
      <c r="A10">
        <v>15</v>
      </c>
      <c r="B10" s="2" t="s">
        <v>11</v>
      </c>
      <c r="C10" s="4">
        <f>VLOOKUP($C$3,'[11]Potencia Inst y Efect'!$A$9:$W$40,A10,0)</f>
        <v>11.637999999999998</v>
      </c>
      <c r="D10" s="1"/>
    </row>
    <row r="11" spans="1:11" x14ac:dyDescent="0.25">
      <c r="A11">
        <v>21</v>
      </c>
      <c r="B11" s="2" t="s">
        <v>12</v>
      </c>
      <c r="C11" s="4">
        <f>VLOOKUP($C$3,'[11]Potencia Inst y Efect'!$A$9:$W$40,A11,0)</f>
        <v>9.56</v>
      </c>
      <c r="D11" s="1"/>
    </row>
    <row r="12" spans="1:11" x14ac:dyDescent="0.25">
      <c r="B12" s="2" t="s">
        <v>121</v>
      </c>
      <c r="C12" s="4">
        <f>SUM(F29:H29)/SUM(F27:H27)</f>
        <v>10.919685192417695</v>
      </c>
      <c r="D12" s="1"/>
    </row>
    <row r="13" spans="1:11" x14ac:dyDescent="0.25">
      <c r="B13" s="2" t="s">
        <v>153</v>
      </c>
      <c r="C13" s="4">
        <v>0.27718065536918751</v>
      </c>
      <c r="D13" s="1"/>
      <c r="F13" s="75"/>
    </row>
    <row r="14" spans="1:11" x14ac:dyDescent="0.25">
      <c r="A14">
        <v>8</v>
      </c>
      <c r="B14" s="2" t="s">
        <v>14</v>
      </c>
      <c r="C14" s="1"/>
      <c r="D14" s="1"/>
      <c r="F14" s="2"/>
      <c r="G14" s="39"/>
    </row>
    <row r="15" spans="1:11" x14ac:dyDescent="0.25">
      <c r="A15">
        <v>11</v>
      </c>
      <c r="B15" s="2" t="s">
        <v>10</v>
      </c>
      <c r="C15" s="1"/>
      <c r="D15" s="1"/>
      <c r="F15" s="2"/>
      <c r="G15" s="36"/>
      <c r="H15" s="1"/>
      <c r="I15" s="1"/>
    </row>
    <row r="16" spans="1:11" x14ac:dyDescent="0.25">
      <c r="A16">
        <v>16</v>
      </c>
      <c r="B16" s="2" t="s">
        <v>11</v>
      </c>
      <c r="C16" s="1"/>
      <c r="D16" s="1"/>
      <c r="G16" s="2"/>
      <c r="H16" s="63"/>
      <c r="I16" s="1"/>
    </row>
    <row r="17" spans="1:15" ht="15.75" thickBot="1" x14ac:dyDescent="0.3">
      <c r="A17">
        <v>22</v>
      </c>
      <c r="B17" s="2" t="s">
        <v>12</v>
      </c>
      <c r="C17" s="1"/>
      <c r="D17" s="1"/>
      <c r="G17" s="2"/>
    </row>
    <row r="18" spans="1:15" ht="15.75" thickBot="1" x14ac:dyDescent="0.3">
      <c r="B18" s="2" t="s">
        <v>16</v>
      </c>
      <c r="C18" t="s">
        <v>69</v>
      </c>
      <c r="D18" s="1"/>
      <c r="F18" s="264" t="s">
        <v>18</v>
      </c>
      <c r="G18" s="265"/>
      <c r="H18" s="266"/>
    </row>
    <row r="19" spans="1:15" x14ac:dyDescent="0.25">
      <c r="B19" s="2" t="s">
        <v>71</v>
      </c>
      <c r="C19" s="1" t="s">
        <v>70</v>
      </c>
      <c r="F19" t="s">
        <v>21</v>
      </c>
      <c r="G19" s="5">
        <f>54300*0.00000105506</f>
        <v>5.7289758000000003E-2</v>
      </c>
      <c r="H19" s="1" t="s">
        <v>22</v>
      </c>
    </row>
    <row r="20" spans="1:15" x14ac:dyDescent="0.25">
      <c r="B20" s="2" t="s">
        <v>23</v>
      </c>
      <c r="C20" s="6">
        <f>(H26/D26)^(1/4)-1</f>
        <v>8.2236611195296572E-2</v>
      </c>
      <c r="F20" t="s">
        <v>24</v>
      </c>
      <c r="G20" s="5">
        <f>72600*0.00000105506</f>
        <v>7.6597356000000005E-2</v>
      </c>
      <c r="H20" s="1" t="s">
        <v>22</v>
      </c>
    </row>
    <row r="21" spans="1:15" x14ac:dyDescent="0.25">
      <c r="B21" s="2" t="s">
        <v>25</v>
      </c>
      <c r="C21" s="6">
        <f>SUM(F31:H31)/SUM(F26:H26)</f>
        <v>0.83931632668362122</v>
      </c>
      <c r="D21" s="7"/>
      <c r="E21" s="7"/>
      <c r="F21" s="7"/>
    </row>
    <row r="22" spans="1:15" ht="15.75" thickBot="1" x14ac:dyDescent="0.3">
      <c r="B22" s="2"/>
      <c r="C22" s="2"/>
      <c r="D22" s="8"/>
      <c r="E22" s="8"/>
      <c r="F22" s="8"/>
      <c r="G22" s="8"/>
      <c r="H22" s="8"/>
    </row>
    <row r="23" spans="1:15" ht="15.75" thickBot="1" x14ac:dyDescent="0.3">
      <c r="B23" s="2"/>
      <c r="C23" s="1" t="s">
        <v>26</v>
      </c>
      <c r="D23" s="9">
        <v>2014</v>
      </c>
      <c r="E23" s="10">
        <f>+D23+1</f>
        <v>2015</v>
      </c>
      <c r="F23" s="10">
        <f t="shared" ref="F23:O23" si="0">+E23+1</f>
        <v>2016</v>
      </c>
      <c r="G23" s="10">
        <f t="shared" si="0"/>
        <v>2017</v>
      </c>
      <c r="H23" s="11">
        <f t="shared" si="0"/>
        <v>2018</v>
      </c>
      <c r="I23" s="12">
        <f t="shared" si="0"/>
        <v>2019</v>
      </c>
      <c r="J23" s="13">
        <f t="shared" si="0"/>
        <v>2020</v>
      </c>
      <c r="K23" s="13">
        <f t="shared" si="0"/>
        <v>2021</v>
      </c>
      <c r="L23" s="13">
        <f t="shared" si="0"/>
        <v>2022</v>
      </c>
      <c r="M23" s="13">
        <f t="shared" si="0"/>
        <v>2023</v>
      </c>
      <c r="N23" s="13">
        <f t="shared" si="0"/>
        <v>2024</v>
      </c>
      <c r="O23" s="14">
        <f t="shared" si="0"/>
        <v>2025</v>
      </c>
    </row>
    <row r="24" spans="1:15" x14ac:dyDescent="0.25">
      <c r="B24" s="2" t="s">
        <v>27</v>
      </c>
      <c r="C24" s="1" t="s">
        <v>28</v>
      </c>
      <c r="D24" s="15">
        <f>+D25+D26</f>
        <v>24962.853000000003</v>
      </c>
      <c r="E24" s="15">
        <f t="shared" ref="E24:H24" si="1">+E25+E26</f>
        <v>27356.740999999998</v>
      </c>
      <c r="F24" s="15">
        <f t="shared" si="1"/>
        <v>30774.994530201344</v>
      </c>
      <c r="G24" s="15">
        <f t="shared" si="1"/>
        <v>33037.838000000003</v>
      </c>
      <c r="H24" s="15">
        <f t="shared" si="1"/>
        <v>34243.890999999996</v>
      </c>
      <c r="I24" s="16">
        <f>H24*(1+$C$20)</f>
        <v>37059.992549981114</v>
      </c>
      <c r="J24" s="16">
        <f t="shared" ref="J24:O24" si="2">I24*(1+$C$20)</f>
        <v>40107.680748214501</v>
      </c>
      <c r="K24" s="16">
        <f t="shared" si="2"/>
        <v>43406.000495850501</v>
      </c>
      <c r="L24" s="16">
        <f t="shared" si="2"/>
        <v>46975.562882170612</v>
      </c>
      <c r="M24" s="16">
        <f t="shared" si="2"/>
        <v>50838.673982591885</v>
      </c>
      <c r="N24" s="16">
        <f t="shared" si="2"/>
        <v>55019.47424858273</v>
      </c>
      <c r="O24" s="16">
        <f t="shared" si="2"/>
        <v>59544.089360533057</v>
      </c>
    </row>
    <row r="25" spans="1:15" x14ac:dyDescent="0.25">
      <c r="B25" s="2" t="s">
        <v>29</v>
      </c>
      <c r="C25" s="1" t="s">
        <v>28</v>
      </c>
      <c r="D25" s="17"/>
      <c r="E25" s="17"/>
      <c r="F25" s="17"/>
      <c r="G25" s="17"/>
      <c r="H25" s="17"/>
      <c r="I25" s="16"/>
      <c r="J25" s="16"/>
      <c r="K25" s="16"/>
      <c r="L25" s="16"/>
      <c r="M25" s="16"/>
      <c r="N25" s="16"/>
      <c r="O25" s="16"/>
    </row>
    <row r="26" spans="1:15" x14ac:dyDescent="0.25">
      <c r="B26" s="2" t="s">
        <v>30</v>
      </c>
      <c r="C26" s="1" t="s">
        <v>28</v>
      </c>
      <c r="D26" s="17">
        <v>24962.853000000003</v>
      </c>
      <c r="E26" s="17">
        <v>27356.740999999998</v>
      </c>
      <c r="F26" s="17">
        <v>30774.994530201344</v>
      </c>
      <c r="G26" s="17">
        <v>33037.838000000003</v>
      </c>
      <c r="H26" s="17">
        <v>34243.890999999996</v>
      </c>
      <c r="I26" s="16">
        <f>+I24-I25</f>
        <v>37059.992549981114</v>
      </c>
      <c r="J26" s="16">
        <f t="shared" ref="J26:O26" si="3">+J24-J25</f>
        <v>40107.680748214501</v>
      </c>
      <c r="K26" s="16">
        <f t="shared" si="3"/>
        <v>43406.000495850501</v>
      </c>
      <c r="L26" s="16">
        <f t="shared" si="3"/>
        <v>46975.562882170612</v>
      </c>
      <c r="M26" s="16">
        <f t="shared" si="3"/>
        <v>50838.673982591885</v>
      </c>
      <c r="N26" s="16">
        <f t="shared" si="3"/>
        <v>55019.47424858273</v>
      </c>
      <c r="O26" s="16">
        <f t="shared" si="3"/>
        <v>59544.089360533057</v>
      </c>
    </row>
    <row r="27" spans="1:15" x14ac:dyDescent="0.25">
      <c r="B27" s="2" t="s">
        <v>124</v>
      </c>
      <c r="C27" s="1" t="s">
        <v>28</v>
      </c>
      <c r="D27" s="17">
        <f>+D26-D28</f>
        <v>24962.853000000003</v>
      </c>
      <c r="E27" s="17">
        <f t="shared" ref="E27:O27" si="4">+E26-E28</f>
        <v>27356.740999999998</v>
      </c>
      <c r="F27" s="17">
        <f t="shared" si="4"/>
        <v>30666.112472902641</v>
      </c>
      <c r="G27" s="17">
        <f t="shared" si="4"/>
        <v>33032.859297578791</v>
      </c>
      <c r="H27" s="17">
        <f t="shared" si="4"/>
        <v>34225.311059804888</v>
      </c>
      <c r="I27" s="16">
        <f t="shared" si="4"/>
        <v>37047.016023770731</v>
      </c>
      <c r="J27" s="16">
        <f t="shared" si="4"/>
        <v>40093.637076463485</v>
      </c>
      <c r="K27" s="16">
        <f t="shared" si="4"/>
        <v>43390.801920125945</v>
      </c>
      <c r="L27" s="16">
        <f t="shared" si="4"/>
        <v>46959.114427083477</v>
      </c>
      <c r="M27" s="16">
        <f t="shared" si="4"/>
        <v>50820.87286229898</v>
      </c>
      <c r="N27" s="16">
        <f t="shared" si="4"/>
        <v>55000.209224481456</v>
      </c>
      <c r="O27" s="16">
        <f t="shared" si="4"/>
        <v>59523.240046135099</v>
      </c>
    </row>
    <row r="28" spans="1:15" x14ac:dyDescent="0.25">
      <c r="B28" s="2" t="s">
        <v>125</v>
      </c>
      <c r="C28" s="1" t="s">
        <v>28</v>
      </c>
      <c r="D28" s="17">
        <f>D30/$C$13</f>
        <v>0</v>
      </c>
      <c r="E28" s="17">
        <f t="shared" ref="E28:H28" si="5">E30/$C$13</f>
        <v>0</v>
      </c>
      <c r="F28" s="17">
        <f t="shared" si="5"/>
        <v>108.88205729870327</v>
      </c>
      <c r="G28" s="17">
        <f t="shared" si="5"/>
        <v>4.9787024212130717</v>
      </c>
      <c r="H28" s="17">
        <f t="shared" si="5"/>
        <v>18.579940195106754</v>
      </c>
      <c r="I28" s="16">
        <f>(SUM($G$28:$H$28)/SUM($G$26:$H$26))*I26</f>
        <v>12.976526210384403</v>
      </c>
      <c r="J28" s="16">
        <f t="shared" ref="J28:O28" si="6">(SUM($G$28:$H$28)/SUM($G$26:$H$26))*J26</f>
        <v>14.043671751013362</v>
      </c>
      <c r="K28" s="16">
        <f t="shared" si="6"/>
        <v>15.198575724555818</v>
      </c>
      <c r="L28" s="16">
        <f t="shared" si="6"/>
        <v>16.448455087138388</v>
      </c>
      <c r="M28" s="16">
        <f t="shared" si="6"/>
        <v>17.801120292902688</v>
      </c>
      <c r="N28" s="16">
        <f t="shared" si="6"/>
        <v>19.265024101270829</v>
      </c>
      <c r="O28" s="16">
        <f t="shared" si="6"/>
        <v>20.849314397955055</v>
      </c>
    </row>
    <row r="29" spans="1:15" x14ac:dyDescent="0.25">
      <c r="B29" s="2" t="s">
        <v>126</v>
      </c>
      <c r="C29" s="1" t="s">
        <v>127</v>
      </c>
      <c r="D29" s="17">
        <v>284155.40100000001</v>
      </c>
      <c r="E29" s="17">
        <v>313266.45</v>
      </c>
      <c r="F29" s="17">
        <v>353773.35000000003</v>
      </c>
      <c r="G29" s="69">
        <v>355513.28460000001</v>
      </c>
      <c r="H29" s="69">
        <v>360015.70659999992</v>
      </c>
      <c r="I29" s="16">
        <f>+I27*$C$12</f>
        <v>404541.75229803036</v>
      </c>
      <c r="J29" s="16">
        <f t="shared" ref="J29:O29" si="7">+J27*$C$12</f>
        <v>437809.89509402739</v>
      </c>
      <c r="K29" s="16">
        <f t="shared" si="7"/>
        <v>473813.89721432858</v>
      </c>
      <c r="L29" s="16">
        <f t="shared" si="7"/>
        <v>512778.74645847164</v>
      </c>
      <c r="M29" s="16">
        <f t="shared" si="7"/>
        <v>554947.93286018842</v>
      </c>
      <c r="N29" s="16">
        <f t="shared" si="7"/>
        <v>600584.97024844529</v>
      </c>
      <c r="O29" s="16">
        <f t="shared" si="7"/>
        <v>649975.0429365054</v>
      </c>
    </row>
    <row r="30" spans="1:15" x14ac:dyDescent="0.25">
      <c r="B30" s="2" t="s">
        <v>128</v>
      </c>
      <c r="C30" s="1" t="s">
        <v>32</v>
      </c>
      <c r="D30" s="17">
        <v>0</v>
      </c>
      <c r="E30" s="17">
        <v>0</v>
      </c>
      <c r="F30" s="17">
        <v>30.18</v>
      </c>
      <c r="G30" s="17">
        <v>1.38</v>
      </c>
      <c r="H30" s="17">
        <v>5.15</v>
      </c>
      <c r="I30" s="16">
        <f>+I28*$C$13</f>
        <v>3.596842039409788</v>
      </c>
      <c r="J30" s="16">
        <f t="shared" ref="J30:O30" si="8">+J28*$C$13</f>
        <v>3.8926341397356286</v>
      </c>
      <c r="K30" s="16">
        <f t="shared" si="8"/>
        <v>4.2127511800106054</v>
      </c>
      <c r="L30" s="16">
        <f t="shared" si="8"/>
        <v>4.5591935608636645</v>
      </c>
      <c r="M30" s="16">
        <f t="shared" si="8"/>
        <v>4.9341261890925106</v>
      </c>
      <c r="N30" s="16">
        <f t="shared" si="8"/>
        <v>5.3398920060934412</v>
      </c>
      <c r="O30" s="16">
        <f t="shared" si="8"/>
        <v>5.7790266288234191</v>
      </c>
    </row>
    <row r="31" spans="1:15" x14ac:dyDescent="0.25">
      <c r="B31" s="2" t="s">
        <v>33</v>
      </c>
      <c r="C31" s="1" t="s">
        <v>28</v>
      </c>
      <c r="D31" s="17">
        <v>21251.085999999999</v>
      </c>
      <c r="E31" s="17">
        <v>23113.884999999998</v>
      </c>
      <c r="F31" s="17">
        <v>25842.941999999999</v>
      </c>
      <c r="G31" s="17">
        <v>27838.267</v>
      </c>
      <c r="H31" s="17">
        <v>28619.399999999998</v>
      </c>
      <c r="I31" s="16">
        <f>I26*$C$21</f>
        <v>31105.056813972518</v>
      </c>
      <c r="J31" s="16">
        <f t="shared" ref="J31:O31" si="9">J26*$C$21</f>
        <v>33663.031277390786</v>
      </c>
      <c r="K31" s="16">
        <f t="shared" si="9"/>
        <v>36431.364892204685</v>
      </c>
      <c r="L31" s="16">
        <f t="shared" si="9"/>
        <v>39427.3568821589</v>
      </c>
      <c r="M31" s="16">
        <f t="shared" si="9"/>
        <v>42669.729100535202</v>
      </c>
      <c r="N31" s="16">
        <f t="shared" si="9"/>
        <v>46178.743022384544</v>
      </c>
      <c r="O31" s="16">
        <f t="shared" si="9"/>
        <v>49976.326357803897</v>
      </c>
    </row>
    <row r="32" spans="1:15" x14ac:dyDescent="0.25">
      <c r="B32" s="2" t="s">
        <v>34</v>
      </c>
      <c r="C32" s="1"/>
      <c r="D32" s="17">
        <v>18160</v>
      </c>
      <c r="E32" s="17">
        <v>18933</v>
      </c>
      <c r="F32" s="17">
        <v>20497</v>
      </c>
      <c r="G32" s="17">
        <v>21942</v>
      </c>
      <c r="H32" s="17">
        <v>23104</v>
      </c>
      <c r="I32" s="6"/>
    </row>
    <row r="33" spans="2:15" x14ac:dyDescent="0.25">
      <c r="B33" s="2" t="s">
        <v>35</v>
      </c>
      <c r="C33" s="18" t="s">
        <v>36</v>
      </c>
      <c r="D33" s="16">
        <f>(D31*1000/D32)/12</f>
        <v>97.517832232011756</v>
      </c>
      <c r="E33" s="16">
        <f>(E31*1000/E32)/12</f>
        <v>101.73543988450501</v>
      </c>
      <c r="F33" s="16">
        <f>(F31*1000/F32)/12</f>
        <v>105.06798555886228</v>
      </c>
      <c r="G33" s="16">
        <f>(G31*1000/G32)/12</f>
        <v>105.72671512776107</v>
      </c>
      <c r="H33" s="16">
        <f>(H31*1000/H32)/12</f>
        <v>103.22671398891966</v>
      </c>
      <c r="I33" s="6"/>
    </row>
    <row r="34" spans="2:15" x14ac:dyDescent="0.25">
      <c r="B34" s="2" t="s">
        <v>37</v>
      </c>
      <c r="C34" s="1" t="s">
        <v>38</v>
      </c>
      <c r="D34" s="16"/>
      <c r="E34" s="16"/>
      <c r="F34" s="22">
        <v>6.2857200000000004</v>
      </c>
      <c r="G34" s="22">
        <v>6.4432310000000008</v>
      </c>
      <c r="H34" s="22">
        <v>6.3408040000000003</v>
      </c>
      <c r="I34" s="6"/>
    </row>
    <row r="35" spans="2:15" ht="15" customHeight="1" x14ac:dyDescent="0.25">
      <c r="B35" s="2" t="s">
        <v>39</v>
      </c>
      <c r="C35" s="1" t="s">
        <v>38</v>
      </c>
      <c r="D35" s="19">
        <v>7.64</v>
      </c>
      <c r="E35" s="19">
        <v>7.64</v>
      </c>
      <c r="F35" s="19">
        <v>9.64</v>
      </c>
      <c r="G35" s="19">
        <v>11.637999999999998</v>
      </c>
      <c r="H35" s="19">
        <f>+C10</f>
        <v>11.637999999999998</v>
      </c>
    </row>
    <row r="36" spans="2:15" x14ac:dyDescent="0.25">
      <c r="B36" s="2" t="s">
        <v>40</v>
      </c>
      <c r="C36" s="1" t="s">
        <v>38</v>
      </c>
      <c r="D36" s="19">
        <v>6.48</v>
      </c>
      <c r="E36" s="19">
        <v>6.48</v>
      </c>
      <c r="F36" s="20">
        <v>8.1300000000000008</v>
      </c>
      <c r="G36" s="20">
        <v>8.5</v>
      </c>
      <c r="H36" s="19">
        <f>+C11</f>
        <v>9.56</v>
      </c>
    </row>
    <row r="37" spans="2:15" ht="15" customHeight="1" x14ac:dyDescent="0.25">
      <c r="B37" s="2" t="s">
        <v>41</v>
      </c>
      <c r="C37" s="2"/>
      <c r="D37" s="22">
        <f>D26/(D36*8760)</f>
        <v>0.43975937552849653</v>
      </c>
      <c r="E37" s="22">
        <f>E26/(E36*8760)</f>
        <v>0.48193142581317994</v>
      </c>
      <c r="F37" s="22">
        <f>F26/(F36*8760)</f>
        <v>0.43211897041513397</v>
      </c>
      <c r="G37" s="22">
        <f>G26/(G36*8760)</f>
        <v>0.4436991404781091</v>
      </c>
      <c r="H37" s="22">
        <f>H26/(H36*8760)</f>
        <v>0.4089037633021913</v>
      </c>
    </row>
    <row r="40" spans="2:15" ht="15" customHeight="1" x14ac:dyDescent="0.25">
      <c r="G40" s="2"/>
      <c r="H40" s="1"/>
    </row>
    <row r="41" spans="2:15" x14ac:dyDescent="0.25">
      <c r="B41" t="s">
        <v>42</v>
      </c>
    </row>
    <row r="42" spans="2:15" ht="18" x14ac:dyDescent="0.35">
      <c r="B42" s="2" t="s">
        <v>103</v>
      </c>
      <c r="C42" s="76">
        <f>+G19</f>
        <v>5.7289758000000003E-2</v>
      </c>
      <c r="D42" s="76" t="str">
        <f>+H19</f>
        <v>gCO2/BTU</v>
      </c>
      <c r="E42" s="36" t="s">
        <v>129</v>
      </c>
      <c r="G42" s="24"/>
      <c r="H42" s="24"/>
    </row>
    <row r="43" spans="2:15" ht="18.75" thickBot="1" x14ac:dyDescent="0.4">
      <c r="B43" s="2" t="s">
        <v>103</v>
      </c>
      <c r="C43" s="76">
        <f>+G20</f>
        <v>7.6597356000000005E-2</v>
      </c>
      <c r="D43" s="76" t="str">
        <f>+H20</f>
        <v>gCO2/BTU</v>
      </c>
      <c r="E43" s="36" t="s">
        <v>130</v>
      </c>
    </row>
    <row r="44" spans="2:15" ht="15.75" thickBot="1" x14ac:dyDescent="0.3">
      <c r="D44" s="25">
        <f>+D23</f>
        <v>2014</v>
      </c>
      <c r="E44" s="26">
        <f>+E23</f>
        <v>2015</v>
      </c>
      <c r="F44" s="26">
        <f>+F23</f>
        <v>2016</v>
      </c>
      <c r="G44" s="26">
        <f>+G23</f>
        <v>2017</v>
      </c>
      <c r="H44" s="27">
        <f>+H23</f>
        <v>2018</v>
      </c>
      <c r="I44" s="12">
        <f t="shared" ref="I44:O44" si="10">+H44+1</f>
        <v>2019</v>
      </c>
      <c r="J44" s="13">
        <f t="shared" si="10"/>
        <v>2020</v>
      </c>
      <c r="K44" s="13">
        <f t="shared" si="10"/>
        <v>2021</v>
      </c>
      <c r="L44" s="13">
        <f t="shared" si="10"/>
        <v>2022</v>
      </c>
      <c r="M44" s="13">
        <f t="shared" si="10"/>
        <v>2023</v>
      </c>
      <c r="N44" s="13">
        <f t="shared" si="10"/>
        <v>2024</v>
      </c>
      <c r="O44" s="14">
        <f t="shared" si="10"/>
        <v>2025</v>
      </c>
    </row>
    <row r="45" spans="2:15" ht="18" x14ac:dyDescent="0.35">
      <c r="B45" s="2" t="s">
        <v>45</v>
      </c>
      <c r="C45" s="1" t="s">
        <v>28</v>
      </c>
      <c r="D45" s="16">
        <f>+D26</f>
        <v>24962.853000000003</v>
      </c>
      <c r="E45" s="16">
        <f t="shared" ref="E45:O45" si="11">+E26</f>
        <v>27356.740999999998</v>
      </c>
      <c r="F45" s="16">
        <f t="shared" si="11"/>
        <v>30774.994530201344</v>
      </c>
      <c r="G45" s="16">
        <f t="shared" si="11"/>
        <v>33037.838000000003</v>
      </c>
      <c r="H45" s="16">
        <f t="shared" si="11"/>
        <v>34243.890999999996</v>
      </c>
      <c r="I45" s="16">
        <f t="shared" si="11"/>
        <v>37059.992549981114</v>
      </c>
      <c r="J45" s="16">
        <f t="shared" si="11"/>
        <v>40107.680748214501</v>
      </c>
      <c r="K45" s="16">
        <f t="shared" si="11"/>
        <v>43406.000495850501</v>
      </c>
      <c r="L45" s="16">
        <f t="shared" si="11"/>
        <v>46975.562882170612</v>
      </c>
      <c r="M45" s="16">
        <f t="shared" si="11"/>
        <v>50838.673982591885</v>
      </c>
      <c r="N45" s="16">
        <f t="shared" si="11"/>
        <v>55019.47424858273</v>
      </c>
      <c r="O45" s="16">
        <f t="shared" si="11"/>
        <v>59544.089360533057</v>
      </c>
    </row>
    <row r="46" spans="2:15" ht="18" x14ac:dyDescent="0.35">
      <c r="B46" s="2" t="s">
        <v>46</v>
      </c>
      <c r="C46" s="70" t="s">
        <v>154</v>
      </c>
      <c r="D46" s="16">
        <f>+D29</f>
        <v>284155.40100000001</v>
      </c>
      <c r="E46" s="16">
        <f t="shared" ref="E46:O47" si="12">+E29</f>
        <v>313266.45</v>
      </c>
      <c r="F46" s="16">
        <f t="shared" si="12"/>
        <v>353773.35000000003</v>
      </c>
      <c r="G46" s="16">
        <f t="shared" si="12"/>
        <v>355513.28460000001</v>
      </c>
      <c r="H46" s="16">
        <f t="shared" si="12"/>
        <v>360015.70659999992</v>
      </c>
      <c r="I46" s="16">
        <f t="shared" si="12"/>
        <v>404541.75229803036</v>
      </c>
      <c r="J46" s="16">
        <f t="shared" si="12"/>
        <v>437809.89509402739</v>
      </c>
      <c r="K46" s="16">
        <f t="shared" si="12"/>
        <v>473813.89721432858</v>
      </c>
      <c r="L46" s="16">
        <f t="shared" si="12"/>
        <v>512778.74645847164</v>
      </c>
      <c r="M46" s="16">
        <f t="shared" si="12"/>
        <v>554947.93286018842</v>
      </c>
      <c r="N46" s="16">
        <f t="shared" si="12"/>
        <v>600584.97024844529</v>
      </c>
      <c r="O46" s="16">
        <f t="shared" si="12"/>
        <v>649975.0429365054</v>
      </c>
    </row>
    <row r="47" spans="2:15" ht="18" x14ac:dyDescent="0.35">
      <c r="B47" s="2" t="s">
        <v>46</v>
      </c>
      <c r="C47" s="70" t="s">
        <v>155</v>
      </c>
      <c r="D47" s="16">
        <f>+D30</f>
        <v>0</v>
      </c>
      <c r="E47" s="16">
        <f t="shared" si="12"/>
        <v>0</v>
      </c>
      <c r="F47" s="16">
        <f t="shared" si="12"/>
        <v>30.18</v>
      </c>
      <c r="G47" s="16">
        <f t="shared" si="12"/>
        <v>1.38</v>
      </c>
      <c r="H47" s="16">
        <f t="shared" si="12"/>
        <v>5.15</v>
      </c>
      <c r="I47" s="16">
        <f t="shared" si="12"/>
        <v>3.596842039409788</v>
      </c>
      <c r="J47" s="16">
        <f t="shared" si="12"/>
        <v>3.8926341397356286</v>
      </c>
      <c r="K47" s="16">
        <f t="shared" si="12"/>
        <v>4.2127511800106054</v>
      </c>
      <c r="L47" s="16">
        <f t="shared" si="12"/>
        <v>4.5591935608636645</v>
      </c>
      <c r="M47" s="16">
        <f t="shared" si="12"/>
        <v>4.9341261890925106</v>
      </c>
      <c r="N47" s="16">
        <f t="shared" si="12"/>
        <v>5.3398920060934412</v>
      </c>
      <c r="O47" s="16">
        <f t="shared" si="12"/>
        <v>5.7790266288234191</v>
      </c>
    </row>
    <row r="48" spans="2:15" ht="18" x14ac:dyDescent="0.35">
      <c r="B48" s="2" t="s">
        <v>105</v>
      </c>
      <c r="C48" s="1" t="s">
        <v>156</v>
      </c>
      <c r="D48" s="16">
        <v>940</v>
      </c>
      <c r="E48" s="16">
        <f>+D48</f>
        <v>940</v>
      </c>
      <c r="F48" s="16">
        <f t="shared" ref="F48:H51" si="13">+E48</f>
        <v>940</v>
      </c>
      <c r="G48" s="16">
        <f t="shared" si="13"/>
        <v>940</v>
      </c>
      <c r="H48" s="16">
        <f t="shared" si="13"/>
        <v>940</v>
      </c>
      <c r="I48" s="16">
        <f>+H48</f>
        <v>940</v>
      </c>
      <c r="J48" s="16">
        <f t="shared" ref="J48:O51" si="14">+I48</f>
        <v>940</v>
      </c>
      <c r="K48" s="16">
        <f t="shared" si="14"/>
        <v>940</v>
      </c>
      <c r="L48" s="16">
        <f t="shared" si="14"/>
        <v>940</v>
      </c>
      <c r="M48" s="16">
        <f t="shared" si="14"/>
        <v>940</v>
      </c>
      <c r="N48" s="16">
        <f t="shared" si="14"/>
        <v>940</v>
      </c>
      <c r="O48" s="16">
        <f t="shared" si="14"/>
        <v>940</v>
      </c>
    </row>
    <row r="49" spans="2:15" ht="18" x14ac:dyDescent="0.35">
      <c r="B49" s="2" t="s">
        <v>105</v>
      </c>
      <c r="C49" s="1" t="s">
        <v>157</v>
      </c>
      <c r="D49" s="16">
        <v>33710</v>
      </c>
      <c r="E49" s="16">
        <f>+D49</f>
        <v>33710</v>
      </c>
      <c r="F49" s="16">
        <f t="shared" si="13"/>
        <v>33710</v>
      </c>
      <c r="G49" s="16">
        <f t="shared" si="13"/>
        <v>33710</v>
      </c>
      <c r="H49" s="16">
        <f t="shared" si="13"/>
        <v>33710</v>
      </c>
      <c r="I49" s="16">
        <f>+H49</f>
        <v>33710</v>
      </c>
      <c r="J49" s="16">
        <f t="shared" si="14"/>
        <v>33710</v>
      </c>
      <c r="K49" s="16">
        <f t="shared" si="14"/>
        <v>33710</v>
      </c>
      <c r="L49" s="16">
        <f t="shared" si="14"/>
        <v>33710</v>
      </c>
      <c r="M49" s="16">
        <f t="shared" si="14"/>
        <v>33710</v>
      </c>
      <c r="N49" s="16">
        <f t="shared" si="14"/>
        <v>33710</v>
      </c>
      <c r="O49" s="16">
        <f t="shared" si="14"/>
        <v>33710</v>
      </c>
    </row>
    <row r="50" spans="2:15" x14ac:dyDescent="0.25">
      <c r="B50" s="2" t="s">
        <v>107</v>
      </c>
      <c r="C50" s="1" t="s">
        <v>158</v>
      </c>
      <c r="D50" s="77">
        <f>+C42</f>
        <v>5.7289758000000003E-2</v>
      </c>
      <c r="E50" s="77">
        <f>+D50</f>
        <v>5.7289758000000003E-2</v>
      </c>
      <c r="F50" s="77">
        <f t="shared" si="13"/>
        <v>5.7289758000000003E-2</v>
      </c>
      <c r="G50" s="77">
        <f t="shared" si="13"/>
        <v>5.7289758000000003E-2</v>
      </c>
      <c r="H50" s="77">
        <f t="shared" si="13"/>
        <v>5.7289758000000003E-2</v>
      </c>
      <c r="I50" s="77">
        <f>+H50</f>
        <v>5.7289758000000003E-2</v>
      </c>
      <c r="J50" s="77">
        <f t="shared" si="14"/>
        <v>5.7289758000000003E-2</v>
      </c>
      <c r="K50" s="77">
        <f t="shared" si="14"/>
        <v>5.7289758000000003E-2</v>
      </c>
      <c r="L50" s="77">
        <f t="shared" si="14"/>
        <v>5.7289758000000003E-2</v>
      </c>
      <c r="M50" s="77">
        <f t="shared" si="14"/>
        <v>5.7289758000000003E-2</v>
      </c>
      <c r="N50" s="77">
        <f t="shared" si="14"/>
        <v>5.7289758000000003E-2</v>
      </c>
      <c r="O50" s="77">
        <f t="shared" si="14"/>
        <v>5.7289758000000003E-2</v>
      </c>
    </row>
    <row r="51" spans="2:15" x14ac:dyDescent="0.25">
      <c r="B51" s="2" t="s">
        <v>107</v>
      </c>
      <c r="C51" s="1" t="s">
        <v>159</v>
      </c>
      <c r="D51" s="77">
        <f>+C43</f>
        <v>7.6597356000000005E-2</v>
      </c>
      <c r="E51" s="77">
        <f>+D51</f>
        <v>7.6597356000000005E-2</v>
      </c>
      <c r="F51" s="77">
        <f t="shared" si="13"/>
        <v>7.6597356000000005E-2</v>
      </c>
      <c r="G51" s="77">
        <f t="shared" si="13"/>
        <v>7.6597356000000005E-2</v>
      </c>
      <c r="H51" s="77">
        <f t="shared" si="13"/>
        <v>7.6597356000000005E-2</v>
      </c>
      <c r="I51" s="77">
        <f>+H51</f>
        <v>7.6597356000000005E-2</v>
      </c>
      <c r="J51" s="77">
        <f t="shared" si="14"/>
        <v>7.6597356000000005E-2</v>
      </c>
      <c r="K51" s="77">
        <f t="shared" si="14"/>
        <v>7.6597356000000005E-2</v>
      </c>
      <c r="L51" s="77">
        <f t="shared" si="14"/>
        <v>7.6597356000000005E-2</v>
      </c>
      <c r="M51" s="77">
        <f t="shared" si="14"/>
        <v>7.6597356000000005E-2</v>
      </c>
      <c r="N51" s="77">
        <f t="shared" si="14"/>
        <v>7.6597356000000005E-2</v>
      </c>
      <c r="O51" s="77">
        <f t="shared" si="14"/>
        <v>7.6597356000000005E-2</v>
      </c>
    </row>
    <row r="52" spans="2:15" x14ac:dyDescent="0.25">
      <c r="B52" s="2" t="s">
        <v>50</v>
      </c>
      <c r="C52" s="1" t="s">
        <v>51</v>
      </c>
      <c r="D52" s="16">
        <f>((D46*D48*D50)+(D47*D49*D51))/1000</f>
        <v>15302.442508221982</v>
      </c>
      <c r="E52" s="16">
        <f t="shared" ref="E52:O52" si="15">((E46*E48*E50)+(E47*E49*E51))/1000</f>
        <v>16870.141563417958</v>
      </c>
      <c r="F52" s="16">
        <f t="shared" si="15"/>
        <v>19129.461915407886</v>
      </c>
      <c r="G52" s="16">
        <f t="shared" si="15"/>
        <v>19148.797131769628</v>
      </c>
      <c r="H52" s="16">
        <f t="shared" si="15"/>
        <v>19400.997743758635</v>
      </c>
      <c r="I52" s="16">
        <f t="shared" si="15"/>
        <v>21794.820539221677</v>
      </c>
      <c r="J52" s="16">
        <f t="shared" si="15"/>
        <v>23587.152721976909</v>
      </c>
      <c r="K52" s="16">
        <f t="shared" si="15"/>
        <v>25526.880229578212</v>
      </c>
      <c r="L52" s="16">
        <f t="shared" si="15"/>
        <v>27626.12435404694</v>
      </c>
      <c r="M52" s="16">
        <f t="shared" si="15"/>
        <v>29898.003201383606</v>
      </c>
      <c r="N52" s="16">
        <f t="shared" si="15"/>
        <v>32356.713666171523</v>
      </c>
      <c r="O52" s="16">
        <f t="shared" si="15"/>
        <v>35017.62014749401</v>
      </c>
    </row>
    <row r="53" spans="2:15" ht="18" x14ac:dyDescent="0.35">
      <c r="B53" s="2" t="s">
        <v>52</v>
      </c>
      <c r="C53" s="1" t="s">
        <v>49</v>
      </c>
      <c r="D53" s="32">
        <f>D52/D45</f>
        <v>0.61300855748427396</v>
      </c>
      <c r="E53" s="32">
        <f>E52/E45</f>
        <v>0.6166721965682227</v>
      </c>
      <c r="F53" s="32">
        <f>SUM(D52:F52)/SUM(D45:F45)</f>
        <v>0.61739334527665068</v>
      </c>
      <c r="G53" s="32">
        <f>SUM(E52:G52)/SUM(E45:G45)</f>
        <v>0.60489918374277241</v>
      </c>
      <c r="H53" s="32">
        <f>SUM(F52:H52)/SUM(F45:H45)</f>
        <v>0.58822337433262306</v>
      </c>
      <c r="I53" s="32">
        <f>I52/I45</f>
        <v>0.5880956535495252</v>
      </c>
      <c r="J53" s="32">
        <f t="shared" ref="J53:O53" si="16">J52/J45</f>
        <v>0.58809565354952498</v>
      </c>
      <c r="K53" s="32">
        <f t="shared" si="16"/>
        <v>0.58809565354952509</v>
      </c>
      <c r="L53" s="32">
        <f t="shared" si="16"/>
        <v>0.58809565354952509</v>
      </c>
      <c r="M53" s="32">
        <f t="shared" si="16"/>
        <v>0.58809565354952498</v>
      </c>
      <c r="N53" s="32">
        <f t="shared" si="16"/>
        <v>0.58809565354952498</v>
      </c>
      <c r="O53" s="32">
        <f t="shared" si="16"/>
        <v>0.58809565354952509</v>
      </c>
    </row>
    <row r="55" spans="2:15" x14ac:dyDescent="0.25">
      <c r="B55" s="2" t="s">
        <v>53</v>
      </c>
      <c r="C55" s="2"/>
    </row>
    <row r="56" spans="2:15" x14ac:dyDescent="0.25">
      <c r="B56" s="2" t="s">
        <v>39</v>
      </c>
      <c r="C56" s="1" t="s">
        <v>38</v>
      </c>
      <c r="D56" s="33">
        <f t="shared" ref="D56:H58" si="17">+D35</f>
        <v>7.64</v>
      </c>
      <c r="E56" s="33">
        <f t="shared" si="17"/>
        <v>7.64</v>
      </c>
      <c r="F56" s="33">
        <f t="shared" si="17"/>
        <v>9.64</v>
      </c>
      <c r="G56" s="33">
        <f t="shared" si="17"/>
        <v>11.637999999999998</v>
      </c>
      <c r="H56" s="33">
        <f t="shared" si="17"/>
        <v>11.637999999999998</v>
      </c>
      <c r="I56" s="34">
        <f t="shared" ref="I56:O56" si="18">+H56+1</f>
        <v>12.637999999999998</v>
      </c>
      <c r="J56" s="34">
        <f t="shared" si="18"/>
        <v>13.637999999999998</v>
      </c>
      <c r="K56" s="34">
        <f t="shared" si="18"/>
        <v>14.637999999999998</v>
      </c>
      <c r="L56" s="34">
        <f t="shared" si="18"/>
        <v>15.637999999999998</v>
      </c>
      <c r="M56" s="34">
        <f t="shared" si="18"/>
        <v>16.637999999999998</v>
      </c>
      <c r="N56" s="34">
        <f t="shared" si="18"/>
        <v>17.637999999999998</v>
      </c>
      <c r="O56" s="34">
        <f t="shared" si="18"/>
        <v>18.637999999999998</v>
      </c>
    </row>
    <row r="57" spans="2:15" x14ac:dyDescent="0.25">
      <c r="B57" s="2" t="s">
        <v>40</v>
      </c>
      <c r="C57" s="1" t="s">
        <v>38</v>
      </c>
      <c r="D57" s="33">
        <f t="shared" si="17"/>
        <v>6.48</v>
      </c>
      <c r="E57" s="33">
        <f t="shared" si="17"/>
        <v>6.48</v>
      </c>
      <c r="F57" s="33">
        <f t="shared" si="17"/>
        <v>8.1300000000000008</v>
      </c>
      <c r="G57" s="33">
        <f t="shared" si="17"/>
        <v>8.5</v>
      </c>
      <c r="H57" s="33">
        <f t="shared" si="17"/>
        <v>9.56</v>
      </c>
      <c r="I57" s="34">
        <f t="shared" ref="I57:K57" si="19">I56*($H$57/$H$56)</f>
        <v>10.381446984017872</v>
      </c>
      <c r="J57" s="34">
        <f t="shared" si="19"/>
        <v>11.202893968035745</v>
      </c>
      <c r="K57" s="34">
        <f t="shared" si="19"/>
        <v>12.024340952053619</v>
      </c>
      <c r="L57" s="34">
        <f>L56*($H$57/$H$56)</f>
        <v>12.84578793607149</v>
      </c>
      <c r="M57" s="34">
        <f t="shared" ref="M57:O57" si="20">M56*($H$57/$H$56)</f>
        <v>13.667234920089363</v>
      </c>
      <c r="N57" s="34">
        <f t="shared" si="20"/>
        <v>14.488681904107237</v>
      </c>
      <c r="O57" s="34">
        <f t="shared" si="20"/>
        <v>15.310128888125108</v>
      </c>
    </row>
    <row r="58" spans="2:15" x14ac:dyDescent="0.25">
      <c r="B58" s="2" t="s">
        <v>54</v>
      </c>
      <c r="C58" s="1"/>
      <c r="D58" s="22">
        <f t="shared" si="17"/>
        <v>0.43975937552849653</v>
      </c>
      <c r="E58" s="22">
        <f t="shared" si="17"/>
        <v>0.48193142581317994</v>
      </c>
      <c r="F58" s="22">
        <f t="shared" si="17"/>
        <v>0.43211897041513397</v>
      </c>
      <c r="G58" s="22">
        <f t="shared" si="17"/>
        <v>0.4436991404781091</v>
      </c>
      <c r="H58" s="22">
        <f t="shared" si="17"/>
        <v>0.4089037633021913</v>
      </c>
      <c r="I58" s="22">
        <f t="shared" ref="I58:O58" si="21">I26/(I57*8760)</f>
        <v>0.40751474850857611</v>
      </c>
      <c r="J58" s="22">
        <f t="shared" si="21"/>
        <v>0.40868925311451532</v>
      </c>
      <c r="K58" s="22">
        <f t="shared" si="21"/>
        <v>0.41208270020053833</v>
      </c>
      <c r="L58" s="22">
        <f t="shared" si="21"/>
        <v>0.41745256927929209</v>
      </c>
      <c r="M58" s="22">
        <f t="shared" si="21"/>
        <v>0.42462880239628908</v>
      </c>
      <c r="N58" s="22">
        <f t="shared" si="21"/>
        <v>0.43349436077706133</v>
      </c>
      <c r="O58" s="22">
        <f t="shared" si="21"/>
        <v>0.44397212620586213</v>
      </c>
    </row>
    <row r="59" spans="2:15" x14ac:dyDescent="0.25">
      <c r="B59" s="2" t="s">
        <v>55</v>
      </c>
      <c r="C59" s="1" t="s">
        <v>38</v>
      </c>
      <c r="I59" s="33">
        <f t="shared" ref="I59:J59" si="22">+I56-H56</f>
        <v>1</v>
      </c>
      <c r="J59" s="33">
        <f t="shared" si="22"/>
        <v>1</v>
      </c>
      <c r="K59" s="33">
        <f>+K56-J56</f>
        <v>1</v>
      </c>
      <c r="L59" s="33">
        <f>+L56-K56</f>
        <v>1</v>
      </c>
      <c r="M59" s="33">
        <f>+M56-L56</f>
        <v>1</v>
      </c>
      <c r="N59" s="33">
        <f>+N56-M56</f>
        <v>1</v>
      </c>
      <c r="O59" s="33">
        <f>+O56-N56</f>
        <v>1</v>
      </c>
    </row>
    <row r="62" spans="2:15" x14ac:dyDescent="0.25">
      <c r="B62" s="2" t="s">
        <v>56</v>
      </c>
    </row>
    <row r="63" spans="2:15" ht="18" x14ac:dyDescent="0.35">
      <c r="B63" s="2" t="s">
        <v>45</v>
      </c>
      <c r="C63" s="1" t="s">
        <v>28</v>
      </c>
      <c r="D63" t="s">
        <v>108</v>
      </c>
    </row>
    <row r="64" spans="2:15" ht="18" x14ac:dyDescent="0.35">
      <c r="B64" s="2" t="s">
        <v>104</v>
      </c>
      <c r="C64" s="1" t="s">
        <v>160</v>
      </c>
      <c r="D64" t="s">
        <v>110</v>
      </c>
    </row>
    <row r="65" spans="2:4" ht="18" x14ac:dyDescent="0.35">
      <c r="B65" s="2" t="s">
        <v>105</v>
      </c>
      <c r="C65" s="1" t="s">
        <v>161</v>
      </c>
      <c r="D65" t="s">
        <v>112</v>
      </c>
    </row>
    <row r="66" spans="2:4" ht="18" x14ac:dyDescent="0.35">
      <c r="B66" s="2" t="s">
        <v>52</v>
      </c>
      <c r="C66" s="1" t="s">
        <v>49</v>
      </c>
      <c r="D66" t="s">
        <v>115</v>
      </c>
    </row>
    <row r="67" spans="2:4" x14ac:dyDescent="0.25">
      <c r="B67" s="2" t="s">
        <v>107</v>
      </c>
      <c r="C67" s="35" t="s">
        <v>22</v>
      </c>
      <c r="D67" t="s">
        <v>113</v>
      </c>
    </row>
    <row r="68" spans="2:4" x14ac:dyDescent="0.25">
      <c r="B68" s="2" t="s">
        <v>50</v>
      </c>
      <c r="C68" s="1" t="s">
        <v>51</v>
      </c>
      <c r="D68" t="s">
        <v>61</v>
      </c>
    </row>
    <row r="69" spans="2:4" x14ac:dyDescent="0.25">
      <c r="B69" s="2"/>
      <c r="C69" s="1"/>
    </row>
    <row r="70" spans="2:4" x14ac:dyDescent="0.25">
      <c r="B70" s="2"/>
      <c r="C70" s="1"/>
    </row>
    <row r="71" spans="2:4" x14ac:dyDescent="0.25">
      <c r="B71" s="2"/>
      <c r="C71" s="1"/>
    </row>
    <row r="72" spans="2:4" x14ac:dyDescent="0.25">
      <c r="B72" s="2"/>
      <c r="C72" s="1"/>
    </row>
    <row r="73" spans="2:4" x14ac:dyDescent="0.25">
      <c r="B73" s="2"/>
      <c r="C73" s="1"/>
    </row>
    <row r="74" spans="2:4" x14ac:dyDescent="0.25">
      <c r="B74" s="2"/>
      <c r="C74" s="1"/>
    </row>
    <row r="75" spans="2:4" x14ac:dyDescent="0.25">
      <c r="B75" s="2"/>
      <c r="C75" s="1"/>
    </row>
  </sheetData>
  <mergeCells count="3">
    <mergeCell ref="B2:D2"/>
    <mergeCell ref="F2:K2"/>
    <mergeCell ref="F18:H18"/>
  </mergeCells>
  <pageMargins left="0.7" right="0.7" top="0.75" bottom="0.75" header="0.3" footer="0.3"/>
  <pageSetup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5E5EF-43F3-4B52-9732-D8880AC9951C}">
  <sheetPr>
    <tabColor theme="7" tint="0.79998168889431442"/>
  </sheetPr>
  <dimension ref="A1:O106"/>
  <sheetViews>
    <sheetView topLeftCell="A10" zoomScale="130" zoomScaleNormal="130" workbookViewId="0">
      <selection activeCell="F37" sqref="F37"/>
    </sheetView>
  </sheetViews>
  <sheetFormatPr baseColWidth="10" defaultRowHeight="15" x14ac:dyDescent="0.25"/>
  <cols>
    <col min="2" max="2" width="32.5703125" customWidth="1"/>
    <col min="3" max="3" width="12.7109375" customWidth="1"/>
  </cols>
  <sheetData>
    <row r="1" spans="1:11" ht="15.75" thickBot="1" x14ac:dyDescent="0.3"/>
    <row r="2" spans="1:11" ht="15.75" thickBot="1" x14ac:dyDescent="0.3">
      <c r="B2" s="264" t="s">
        <v>0</v>
      </c>
      <c r="C2" s="265"/>
      <c r="D2" s="266"/>
      <c r="F2" s="264" t="s">
        <v>63</v>
      </c>
      <c r="G2" s="265"/>
      <c r="H2" s="265"/>
      <c r="I2" s="265"/>
      <c r="J2" s="265"/>
      <c r="K2" s="266"/>
    </row>
    <row r="3" spans="1:11" ht="15.75" thickBot="1" x14ac:dyDescent="0.3">
      <c r="C3" s="1">
        <v>16</v>
      </c>
      <c r="D3" s="1"/>
    </row>
    <row r="4" spans="1:11" x14ac:dyDescent="0.25">
      <c r="A4">
        <v>2</v>
      </c>
      <c r="B4" s="2" t="s">
        <v>3</v>
      </c>
      <c r="C4" t="str">
        <f>VLOOKUP($C$3,'[11]Potencia Inst y Efect'!$A$9:$W$40,A4,0)</f>
        <v>Santa Cruz</v>
      </c>
      <c r="F4" s="274" t="s">
        <v>117</v>
      </c>
      <c r="G4" s="274"/>
      <c r="H4" s="274"/>
      <c r="I4" s="274"/>
      <c r="J4" s="274"/>
      <c r="K4" s="280" t="s">
        <v>5</v>
      </c>
    </row>
    <row r="5" spans="1:11" ht="15.75" customHeight="1" thickBot="1" x14ac:dyDescent="0.3">
      <c r="A5">
        <v>3</v>
      </c>
      <c r="B5" s="2" t="s">
        <v>6</v>
      </c>
      <c r="C5" t="str">
        <f>VLOOKUP($C$3,'[11]Potencia Inst y Efect'!$A$9:$W$40,A5,0)</f>
        <v>Cordillera</v>
      </c>
      <c r="F5" s="274"/>
      <c r="G5" s="274"/>
      <c r="H5" s="274"/>
      <c r="I5" s="274"/>
      <c r="J5" s="274"/>
      <c r="K5" s="281"/>
    </row>
    <row r="6" spans="1:11" x14ac:dyDescent="0.25">
      <c r="A6">
        <v>4</v>
      </c>
      <c r="B6" s="2" t="s">
        <v>7</v>
      </c>
      <c r="C6" t="str">
        <f>VLOOKUP($C$3,'[11]Potencia Inst y Efect'!$A$9:$W$40,A6,0)</f>
        <v>Camiri</v>
      </c>
    </row>
    <row r="7" spans="1:11" ht="15" customHeight="1" x14ac:dyDescent="0.25">
      <c r="A7">
        <v>5</v>
      </c>
      <c r="B7" s="2" t="s">
        <v>8</v>
      </c>
      <c r="C7" s="67" t="str">
        <f>VLOOKUP($C$3,'[11]Potencia Inst y Efect'!$A$9:$W$40,A7,0)</f>
        <v>CRE Ltda.</v>
      </c>
      <c r="F7" s="2" t="s">
        <v>65</v>
      </c>
      <c r="G7" s="39" t="s">
        <v>339</v>
      </c>
    </row>
    <row r="8" spans="1:11" x14ac:dyDescent="0.25">
      <c r="A8">
        <v>6</v>
      </c>
      <c r="B8" s="2" t="s">
        <v>9</v>
      </c>
      <c r="C8" t="str">
        <f>VLOOKUP($C$3,'[11]Potencia Inst y Efect'!$A$9:$W$40,A8,0)</f>
        <v>Gas</v>
      </c>
      <c r="F8" s="2" t="s">
        <v>119</v>
      </c>
      <c r="G8" s="36" t="s">
        <v>340</v>
      </c>
      <c r="H8" s="1"/>
      <c r="I8" s="1"/>
    </row>
    <row r="9" spans="1:11" x14ac:dyDescent="0.25">
      <c r="A9">
        <v>10</v>
      </c>
      <c r="B9" s="2" t="s">
        <v>10</v>
      </c>
      <c r="C9" s="4">
        <f>VLOOKUP($C$3,'[11]Potencia Inst y Efect'!$A$9:$W$40,A9,0)</f>
        <v>15.83</v>
      </c>
      <c r="D9" s="1"/>
      <c r="G9" s="2" t="s">
        <v>68</v>
      </c>
      <c r="H9" s="63">
        <v>44287</v>
      </c>
      <c r="I9" s="1"/>
    </row>
    <row r="10" spans="1:11" x14ac:dyDescent="0.25">
      <c r="A10">
        <v>15</v>
      </c>
      <c r="B10" s="2" t="s">
        <v>11</v>
      </c>
      <c r="C10" s="4">
        <f>VLOOKUP($C$3,'[11]Potencia Inst y Efect'!$A$9:$W$40,A10,0)</f>
        <v>12.673999999999999</v>
      </c>
      <c r="D10" s="1"/>
      <c r="G10" s="2" t="s">
        <v>16</v>
      </c>
      <c r="H10" t="s">
        <v>17</v>
      </c>
    </row>
    <row r="11" spans="1:11" x14ac:dyDescent="0.25">
      <c r="A11">
        <v>21</v>
      </c>
      <c r="B11" s="2" t="s">
        <v>12</v>
      </c>
      <c r="C11" s="4">
        <f>VLOOKUP($C$3,'[11]Potencia Inst y Efect'!$A$9:$W$40,A11,0)</f>
        <v>11.75</v>
      </c>
      <c r="D11" s="1"/>
      <c r="G11" s="2" t="s">
        <v>19</v>
      </c>
      <c r="H11" t="s">
        <v>20</v>
      </c>
    </row>
    <row r="12" spans="1:11" x14ac:dyDescent="0.25">
      <c r="B12" s="2" t="s">
        <v>121</v>
      </c>
      <c r="C12" s="4">
        <f>SUM(G26:H26)/SUM(G25:H25)</f>
        <v>9.9920758954998004</v>
      </c>
      <c r="D12" s="1"/>
    </row>
    <row r="13" spans="1:11" x14ac:dyDescent="0.25">
      <c r="A13">
        <v>8</v>
      </c>
      <c r="B13" s="2" t="s">
        <v>14</v>
      </c>
      <c r="C13" s="1"/>
      <c r="D13" s="1"/>
    </row>
    <row r="14" spans="1:11" x14ac:dyDescent="0.25">
      <c r="A14">
        <v>11</v>
      </c>
      <c r="B14" s="2" t="s">
        <v>10</v>
      </c>
      <c r="C14" s="1"/>
      <c r="D14" s="1"/>
    </row>
    <row r="15" spans="1:11" x14ac:dyDescent="0.25">
      <c r="A15">
        <v>16</v>
      </c>
      <c r="B15" s="2" t="s">
        <v>11</v>
      </c>
      <c r="C15" s="1"/>
      <c r="D15" s="1"/>
    </row>
    <row r="16" spans="1:11" ht="15.75" thickBot="1" x14ac:dyDescent="0.3">
      <c r="A16">
        <v>22</v>
      </c>
      <c r="B16" s="2" t="s">
        <v>12</v>
      </c>
      <c r="C16" s="1"/>
      <c r="D16" s="1"/>
    </row>
    <row r="17" spans="2:15" ht="15.75" thickBot="1" x14ac:dyDescent="0.3">
      <c r="B17" s="2" t="s">
        <v>16</v>
      </c>
      <c r="C17" t="s">
        <v>17</v>
      </c>
      <c r="D17" s="1"/>
      <c r="F17" s="264" t="s">
        <v>18</v>
      </c>
      <c r="G17" s="265"/>
      <c r="H17" s="266"/>
    </row>
    <row r="18" spans="2:15" x14ac:dyDescent="0.25">
      <c r="B18" s="2" t="s">
        <v>71</v>
      </c>
      <c r="C18" s="68" t="s">
        <v>123</v>
      </c>
      <c r="F18" t="s">
        <v>21</v>
      </c>
      <c r="G18" s="5">
        <f>54300*0.00000105506</f>
        <v>5.7289758000000003E-2</v>
      </c>
      <c r="H18" s="1" t="s">
        <v>22</v>
      </c>
    </row>
    <row r="19" spans="2:15" x14ac:dyDescent="0.25">
      <c r="B19" s="2" t="s">
        <v>23</v>
      </c>
      <c r="C19" s="6">
        <f>(H25/D25)^(1/4)-1</f>
        <v>5.3848706295990034E-2</v>
      </c>
      <c r="F19" t="s">
        <v>24</v>
      </c>
      <c r="G19" s="5">
        <f>72600*0.00000105506</f>
        <v>7.6597356000000005E-2</v>
      </c>
      <c r="H19" s="1" t="s">
        <v>22</v>
      </c>
    </row>
    <row r="20" spans="2:15" x14ac:dyDescent="0.25">
      <c r="B20" s="2" t="s">
        <v>25</v>
      </c>
      <c r="C20" s="6">
        <f>SUM(F28:H28)/SUM(F25:H25)</f>
        <v>0.8360200276017804</v>
      </c>
      <c r="D20" s="7"/>
      <c r="E20" s="7"/>
      <c r="F20" s="7"/>
    </row>
    <row r="21" spans="2:15" ht="15.75" thickBot="1" x14ac:dyDescent="0.3">
      <c r="B21" s="2"/>
      <c r="C21" s="2"/>
      <c r="D21" s="8"/>
      <c r="E21" s="8"/>
      <c r="F21" s="8"/>
      <c r="G21" s="8"/>
      <c r="H21" s="8"/>
    </row>
    <row r="22" spans="2:15" ht="15.75" thickBot="1" x14ac:dyDescent="0.3">
      <c r="B22" s="2"/>
      <c r="C22" s="1" t="s">
        <v>26</v>
      </c>
      <c r="D22" s="9">
        <v>2014</v>
      </c>
      <c r="E22" s="10">
        <f>+D22+1</f>
        <v>2015</v>
      </c>
      <c r="F22" s="10">
        <f t="shared" ref="F22:O22" si="0">+E22+1</f>
        <v>2016</v>
      </c>
      <c r="G22" s="10">
        <f t="shared" si="0"/>
        <v>2017</v>
      </c>
      <c r="H22" s="11">
        <f t="shared" si="0"/>
        <v>2018</v>
      </c>
      <c r="I22" s="12">
        <f t="shared" si="0"/>
        <v>2019</v>
      </c>
      <c r="J22" s="13">
        <f t="shared" si="0"/>
        <v>2020</v>
      </c>
      <c r="K22" s="13">
        <f t="shared" si="0"/>
        <v>2021</v>
      </c>
      <c r="L22" s="13">
        <f t="shared" si="0"/>
        <v>2022</v>
      </c>
      <c r="M22" s="13">
        <f t="shared" si="0"/>
        <v>2023</v>
      </c>
      <c r="N22" s="13">
        <f t="shared" si="0"/>
        <v>2024</v>
      </c>
      <c r="O22" s="14">
        <f t="shared" si="0"/>
        <v>2025</v>
      </c>
    </row>
    <row r="23" spans="2:15" x14ac:dyDescent="0.25">
      <c r="B23" s="2" t="s">
        <v>27</v>
      </c>
      <c r="C23" s="1" t="s">
        <v>28</v>
      </c>
      <c r="D23" s="15">
        <f>+D24+D25</f>
        <v>26931.019</v>
      </c>
      <c r="E23" s="15">
        <f t="shared" ref="E23:H23" si="1">+E24+E25</f>
        <v>29769.716000000004</v>
      </c>
      <c r="F23" s="15">
        <f t="shared" si="1"/>
        <v>31023.121999999992</v>
      </c>
      <c r="G23" s="15">
        <f t="shared" si="1"/>
        <v>32518.518999999997</v>
      </c>
      <c r="H23" s="15">
        <f t="shared" si="1"/>
        <v>33217.416593452006</v>
      </c>
      <c r="I23" s="16">
        <f>H23*(1+$C$19)</f>
        <v>35006.131503504352</v>
      </c>
      <c r="J23" s="16">
        <f t="shared" ref="J23:O23" si="2">I23*(1+$C$19)</f>
        <v>36891.166397395362</v>
      </c>
      <c r="K23" s="16">
        <f t="shared" si="2"/>
        <v>38877.707981645202</v>
      </c>
      <c r="L23" s="16">
        <f t="shared" si="2"/>
        <v>40971.222260210081</v>
      </c>
      <c r="M23" s="16">
        <f t="shared" si="2"/>
        <v>43177.469574287861</v>
      </c>
      <c r="N23" s="16">
        <f t="shared" si="2"/>
        <v>45502.520451997734</v>
      </c>
      <c r="O23" s="16">
        <f t="shared" si="2"/>
        <v>47952.772311544642</v>
      </c>
    </row>
    <row r="24" spans="2:15" x14ac:dyDescent="0.25">
      <c r="B24" s="2" t="s">
        <v>29</v>
      </c>
      <c r="C24" s="1" t="s">
        <v>28</v>
      </c>
      <c r="D24" s="17"/>
      <c r="E24" s="17"/>
      <c r="F24" s="17"/>
      <c r="G24" s="17"/>
      <c r="H24" s="17"/>
      <c r="I24" s="16"/>
      <c r="J24" s="16"/>
      <c r="K24" s="16"/>
      <c r="L24" s="16"/>
      <c r="M24" s="16"/>
      <c r="N24" s="16"/>
      <c r="O24" s="16"/>
    </row>
    <row r="25" spans="2:15" x14ac:dyDescent="0.25">
      <c r="B25" s="2" t="s">
        <v>30</v>
      </c>
      <c r="C25" s="1" t="s">
        <v>28</v>
      </c>
      <c r="D25" s="17">
        <v>26931.019</v>
      </c>
      <c r="E25" s="17">
        <v>29769.716000000004</v>
      </c>
      <c r="F25" s="17">
        <v>31023.121999999992</v>
      </c>
      <c r="G25" s="17">
        <v>32518.518999999997</v>
      </c>
      <c r="H25" s="17">
        <v>33217.416593452006</v>
      </c>
      <c r="I25" s="16">
        <f>+I23-I24</f>
        <v>35006.131503504352</v>
      </c>
      <c r="J25" s="16">
        <f t="shared" ref="J25:O25" si="3">+J23-J24</f>
        <v>36891.166397395362</v>
      </c>
      <c r="K25" s="16">
        <f t="shared" si="3"/>
        <v>38877.707981645202</v>
      </c>
      <c r="L25" s="16">
        <f t="shared" si="3"/>
        <v>40971.222260210081</v>
      </c>
      <c r="M25" s="16">
        <f t="shared" si="3"/>
        <v>43177.469574287861</v>
      </c>
      <c r="N25" s="16">
        <f t="shared" si="3"/>
        <v>45502.520451997734</v>
      </c>
      <c r="O25" s="16">
        <f t="shared" si="3"/>
        <v>47952.772311544642</v>
      </c>
    </row>
    <row r="26" spans="2:15" x14ac:dyDescent="0.25">
      <c r="B26" s="2" t="s">
        <v>341</v>
      </c>
      <c r="C26" s="1" t="s">
        <v>127</v>
      </c>
      <c r="D26" s="17">
        <v>294214.14029697224</v>
      </c>
      <c r="E26" s="17">
        <v>320543.55092341761</v>
      </c>
      <c r="F26" s="17">
        <v>324808.4192879374</v>
      </c>
      <c r="G26" s="69">
        <v>317579.27174145909</v>
      </c>
      <c r="H26" s="69">
        <v>339259.18577000004</v>
      </c>
      <c r="I26" s="16">
        <f>+I25*$C$12</f>
        <v>349783.92279086204</v>
      </c>
      <c r="J26" s="16">
        <f t="shared" ref="J26:O26" si="4">+J25*$C$12</f>
        <v>368619.33451628638</v>
      </c>
      <c r="K26" s="16">
        <f t="shared" si="4"/>
        <v>388469.00879567722</v>
      </c>
      <c r="L26" s="16">
        <f t="shared" si="4"/>
        <v>409387.56235541002</v>
      </c>
      <c r="M26" s="16">
        <f t="shared" si="4"/>
        <v>431432.55296191777</v>
      </c>
      <c r="N26" s="16">
        <f t="shared" si="4"/>
        <v>454664.63779289322</v>
      </c>
      <c r="O26" s="16">
        <f t="shared" si="4"/>
        <v>479147.74033657549</v>
      </c>
    </row>
    <row r="27" spans="2:15" x14ac:dyDescent="0.25">
      <c r="B27" s="2" t="s">
        <v>342</v>
      </c>
      <c r="C27" s="1" t="s">
        <v>32</v>
      </c>
      <c r="D27" s="17"/>
      <c r="E27" s="17">
        <v>26.829000000000001</v>
      </c>
      <c r="F27" s="17">
        <v>13.922000000000001</v>
      </c>
      <c r="G27" s="79"/>
      <c r="H27" s="79"/>
      <c r="I27" s="16"/>
      <c r="J27" s="16"/>
      <c r="K27" s="16"/>
      <c r="L27" s="16"/>
      <c r="M27" s="16"/>
      <c r="N27" s="16"/>
      <c r="O27" s="16"/>
    </row>
    <row r="28" spans="2:15" x14ac:dyDescent="0.25">
      <c r="B28" s="2" t="s">
        <v>33</v>
      </c>
      <c r="C28" s="1" t="s">
        <v>28</v>
      </c>
      <c r="D28" s="17">
        <v>23095.171000000002</v>
      </c>
      <c r="E28" s="17">
        <v>25545.29</v>
      </c>
      <c r="F28" s="17">
        <v>26937.044999999998</v>
      </c>
      <c r="G28" s="17">
        <v>27085.858999999997</v>
      </c>
      <c r="H28" s="17">
        <v>26869.606</v>
      </c>
      <c r="I28" s="16">
        <f>I25*$C$20</f>
        <v>29265.827025791263</v>
      </c>
      <c r="J28" s="16">
        <f t="shared" ref="J28:O28" si="5">J25*$C$20</f>
        <v>30841.753949812344</v>
      </c>
      <c r="K28" s="16">
        <f t="shared" si="5"/>
        <v>32502.542499908981</v>
      </c>
      <c r="L28" s="16">
        <f t="shared" si="5"/>
        <v>34252.762364859511</v>
      </c>
      <c r="M28" s="16">
        <f t="shared" si="5"/>
        <v>36097.229305271168</v>
      </c>
      <c r="N28" s="16">
        <f t="shared" si="5"/>
        <v>38041.018404229726</v>
      </c>
      <c r="O28" s="16">
        <f t="shared" si="5"/>
        <v>40089.478031479441</v>
      </c>
    </row>
    <row r="29" spans="2:15" x14ac:dyDescent="0.25">
      <c r="B29" s="2" t="s">
        <v>34</v>
      </c>
      <c r="C29" s="1"/>
      <c r="D29" s="17">
        <v>11277</v>
      </c>
      <c r="E29" s="17">
        <v>11944</v>
      </c>
      <c r="F29" s="17">
        <v>13230</v>
      </c>
      <c r="G29" s="17">
        <v>14167</v>
      </c>
      <c r="H29" s="17">
        <v>14957</v>
      </c>
      <c r="I29" s="6"/>
    </row>
    <row r="30" spans="2:15" x14ac:dyDescent="0.25">
      <c r="B30" s="2" t="s">
        <v>35</v>
      </c>
      <c r="C30" s="18" t="s">
        <v>36</v>
      </c>
      <c r="D30" s="16">
        <f>(D28*1000/D29)/12</f>
        <v>170.66574295764244</v>
      </c>
      <c r="E30" s="16">
        <f>(E28*1000/E29)/12</f>
        <v>178.22958528689438</v>
      </c>
      <c r="F30" s="16">
        <f>(F28*1000/F29)/12</f>
        <v>169.67148526077099</v>
      </c>
      <c r="G30" s="16">
        <f>(G28*1000/G29)/12</f>
        <v>159.32483353332861</v>
      </c>
      <c r="H30" s="16">
        <f>(H28*1000/H29)/12</f>
        <v>149.7047424840097</v>
      </c>
      <c r="I30" s="6"/>
    </row>
    <row r="31" spans="2:15" x14ac:dyDescent="0.25">
      <c r="B31" s="2" t="s">
        <v>37</v>
      </c>
      <c r="C31" s="1" t="s">
        <v>38</v>
      </c>
      <c r="D31" s="16"/>
      <c r="E31" s="16"/>
      <c r="F31" s="22">
        <v>6.0750000000000002</v>
      </c>
      <c r="G31" s="22">
        <v>6.03993</v>
      </c>
      <c r="H31" s="22">
        <v>6.3780000000000001</v>
      </c>
      <c r="I31" s="6"/>
    </row>
    <row r="32" spans="2:15" ht="15" customHeight="1" x14ac:dyDescent="0.25">
      <c r="B32" s="2" t="s">
        <v>39</v>
      </c>
      <c r="C32" s="1" t="s">
        <v>38</v>
      </c>
      <c r="D32" s="19">
        <v>7.2499999999999991</v>
      </c>
      <c r="E32" s="19">
        <v>7.9</v>
      </c>
      <c r="F32" s="19">
        <v>9.06</v>
      </c>
      <c r="G32" s="19">
        <v>10.866</v>
      </c>
      <c r="H32" s="19">
        <f>+C10</f>
        <v>12.673999999999999</v>
      </c>
    </row>
    <row r="33" spans="2:15" x14ac:dyDescent="0.25">
      <c r="B33" s="2" t="s">
        <v>40</v>
      </c>
      <c r="C33" s="1" t="s">
        <v>38</v>
      </c>
      <c r="D33" s="19">
        <v>6.5</v>
      </c>
      <c r="E33" s="19">
        <v>7.1</v>
      </c>
      <c r="F33" s="19">
        <v>8.25</v>
      </c>
      <c r="G33" s="20">
        <v>10</v>
      </c>
      <c r="H33" s="19">
        <f>+C11</f>
        <v>11.75</v>
      </c>
    </row>
    <row r="34" spans="2:15" ht="15" customHeight="1" x14ac:dyDescent="0.25">
      <c r="B34" s="2" t="s">
        <v>41</v>
      </c>
      <c r="C34" s="2"/>
      <c r="D34" s="22">
        <f>D25/(D33*8760)</f>
        <v>0.47297188268352652</v>
      </c>
      <c r="E34" s="22">
        <f>E25/(E33*8760)</f>
        <v>0.47864357836516824</v>
      </c>
      <c r="F34" s="22">
        <f>F25/(F33*8760)</f>
        <v>0.42926694340666932</v>
      </c>
      <c r="G34" s="22">
        <f>G25/(G33*8760)</f>
        <v>0.37121597031963466</v>
      </c>
      <c r="H34" s="22">
        <f>H25/(H33*8760)</f>
        <v>0.32271851348928404</v>
      </c>
    </row>
    <row r="39" spans="2:15" ht="15" customHeight="1" x14ac:dyDescent="0.25"/>
    <row r="40" spans="2:15" x14ac:dyDescent="0.25">
      <c r="B40" t="s">
        <v>42</v>
      </c>
    </row>
    <row r="41" spans="2:15" ht="18" x14ac:dyDescent="0.35">
      <c r="B41" s="2" t="s">
        <v>103</v>
      </c>
      <c r="C41" s="45">
        <f>+G18</f>
        <v>5.7289758000000003E-2</v>
      </c>
      <c r="D41" s="45" t="str">
        <f>+H18</f>
        <v>gCO2/BTU</v>
      </c>
      <c r="E41" s="2" t="s">
        <v>129</v>
      </c>
      <c r="G41" s="24"/>
      <c r="H41" s="24"/>
    </row>
    <row r="42" spans="2:15" ht="18.75" thickBot="1" x14ac:dyDescent="0.4">
      <c r="B42" s="2" t="s">
        <v>103</v>
      </c>
      <c r="C42" s="45">
        <f>+G19</f>
        <v>7.6597356000000005E-2</v>
      </c>
      <c r="D42" s="45" t="str">
        <f>+H19</f>
        <v>gCO2/BTU</v>
      </c>
      <c r="E42" s="2" t="s">
        <v>130</v>
      </c>
    </row>
    <row r="43" spans="2:15" ht="15.75" thickBot="1" x14ac:dyDescent="0.3">
      <c r="D43" s="25">
        <f>+D22</f>
        <v>2014</v>
      </c>
      <c r="E43" s="26">
        <f>+E22</f>
        <v>2015</v>
      </c>
      <c r="F43" s="26">
        <f>+F22</f>
        <v>2016</v>
      </c>
      <c r="G43" s="26">
        <f>+G22</f>
        <v>2017</v>
      </c>
      <c r="H43" s="27">
        <f>+H22</f>
        <v>2018</v>
      </c>
      <c r="I43" s="12">
        <f t="shared" ref="I43:O43" si="6">+H43+1</f>
        <v>2019</v>
      </c>
      <c r="J43" s="13">
        <f t="shared" si="6"/>
        <v>2020</v>
      </c>
      <c r="K43" s="13">
        <f t="shared" si="6"/>
        <v>2021</v>
      </c>
      <c r="L43" s="13">
        <f t="shared" si="6"/>
        <v>2022</v>
      </c>
      <c r="M43" s="13">
        <f t="shared" si="6"/>
        <v>2023</v>
      </c>
      <c r="N43" s="13">
        <f t="shared" si="6"/>
        <v>2024</v>
      </c>
      <c r="O43" s="14">
        <f t="shared" si="6"/>
        <v>2025</v>
      </c>
    </row>
    <row r="44" spans="2:15" ht="18" x14ac:dyDescent="0.35">
      <c r="B44" s="2" t="s">
        <v>45</v>
      </c>
      <c r="C44" s="1" t="s">
        <v>28</v>
      </c>
      <c r="D44" s="16">
        <f>+D25</f>
        <v>26931.019</v>
      </c>
      <c r="E44" s="16">
        <f t="shared" ref="E44:O44" si="7">+E25</f>
        <v>29769.716000000004</v>
      </c>
      <c r="F44" s="16">
        <f t="shared" si="7"/>
        <v>31023.121999999992</v>
      </c>
      <c r="G44" s="16">
        <f t="shared" si="7"/>
        <v>32518.518999999997</v>
      </c>
      <c r="H44" s="16">
        <f t="shared" si="7"/>
        <v>33217.416593452006</v>
      </c>
      <c r="I44" s="16">
        <f t="shared" si="7"/>
        <v>35006.131503504352</v>
      </c>
      <c r="J44" s="16">
        <f t="shared" si="7"/>
        <v>36891.166397395362</v>
      </c>
      <c r="K44" s="16">
        <f t="shared" si="7"/>
        <v>38877.707981645202</v>
      </c>
      <c r="L44" s="16">
        <f t="shared" si="7"/>
        <v>40971.222260210081</v>
      </c>
      <c r="M44" s="16">
        <f t="shared" si="7"/>
        <v>43177.469574287861</v>
      </c>
      <c r="N44" s="16">
        <f t="shared" si="7"/>
        <v>45502.520451997734</v>
      </c>
      <c r="O44" s="16">
        <f t="shared" si="7"/>
        <v>47952.772311544642</v>
      </c>
    </row>
    <row r="45" spans="2:15" ht="18" x14ac:dyDescent="0.35">
      <c r="B45" s="2" t="s">
        <v>46</v>
      </c>
      <c r="C45" s="70" t="s">
        <v>131</v>
      </c>
      <c r="D45" s="16">
        <f>D26*1000*940/1000000</f>
        <v>276561.29187915387</v>
      </c>
      <c r="E45" s="16">
        <f>E26*1000*940/1000000</f>
        <v>301310.93786801258</v>
      </c>
      <c r="F45" s="16">
        <f t="shared" ref="F45:O45" si="8">F26*1000*940/1000000</f>
        <v>305319.91413066111</v>
      </c>
      <c r="G45" s="16">
        <f t="shared" si="8"/>
        <v>298524.51543697156</v>
      </c>
      <c r="H45" s="16">
        <f t="shared" si="8"/>
        <v>318903.63462380006</v>
      </c>
      <c r="I45" s="16">
        <f t="shared" si="8"/>
        <v>328796.88742341025</v>
      </c>
      <c r="J45" s="16">
        <f t="shared" si="8"/>
        <v>346502.17444530921</v>
      </c>
      <c r="K45" s="16">
        <f t="shared" si="8"/>
        <v>365160.86826793657</v>
      </c>
      <c r="L45" s="16">
        <f t="shared" si="8"/>
        <v>384824.30861408543</v>
      </c>
      <c r="M45" s="16">
        <f t="shared" si="8"/>
        <v>405546.5997842027</v>
      </c>
      <c r="N45" s="16">
        <f t="shared" si="8"/>
        <v>427384.75952531962</v>
      </c>
      <c r="O45" s="16">
        <f t="shared" si="8"/>
        <v>450398.87591638096</v>
      </c>
    </row>
    <row r="46" spans="2:15" ht="18" x14ac:dyDescent="0.35">
      <c r="B46" s="2" t="s">
        <v>46</v>
      </c>
      <c r="C46" s="70" t="s">
        <v>132</v>
      </c>
      <c r="D46" s="16">
        <f>+D27*33710/1000</f>
        <v>0</v>
      </c>
      <c r="E46" s="16">
        <f>+E27*33710/1000</f>
        <v>904.40558999999996</v>
      </c>
      <c r="F46" s="16">
        <f>+F27*33710/1000</f>
        <v>469.31061999999997</v>
      </c>
      <c r="G46" s="16">
        <f>+G27*33710/1000</f>
        <v>0</v>
      </c>
      <c r="H46" s="16">
        <f>+H27*33710/1000</f>
        <v>0</v>
      </c>
      <c r="I46" s="16"/>
      <c r="J46" s="16"/>
      <c r="K46" s="16"/>
      <c r="L46" s="16"/>
      <c r="M46" s="16"/>
      <c r="N46" s="16"/>
      <c r="O46" s="16"/>
    </row>
    <row r="47" spans="2:15" ht="18" x14ac:dyDescent="0.35">
      <c r="B47" s="2" t="s">
        <v>73</v>
      </c>
      <c r="C47" s="1" t="s">
        <v>49</v>
      </c>
      <c r="D47" s="29">
        <f>(D45*$C$41+D46*$C$42)/D44</f>
        <v>0.58832268782418118</v>
      </c>
      <c r="E47" s="29">
        <f>(E45*$C$41+E46*$C$42)/E44</f>
        <v>0.58217907722589957</v>
      </c>
      <c r="F47" s="29">
        <f>(SUM(D45:F45)*$C$41+SUM(D46:F46)*$C$42)/SUM(D44:F44)</f>
        <v>0.57798515653321392</v>
      </c>
      <c r="G47" s="29">
        <f>(SUM(E45:G45)*$C$41+SUM(E46:G46)*$C$42)/SUM(E44:G44)</f>
        <v>0.55685992201752621</v>
      </c>
      <c r="H47" s="29">
        <f>(SUM(F45:H45)*$C$41+SUM(F46:H46)*$C$42)/SUM(F44:H44)</f>
        <v>0.54671844229196276</v>
      </c>
      <c r="I47" s="29">
        <f>+H47</f>
        <v>0.54671844229196276</v>
      </c>
      <c r="J47" s="29">
        <f t="shared" ref="J47:O47" si="9">+I47</f>
        <v>0.54671844229196276</v>
      </c>
      <c r="K47" s="29">
        <f t="shared" si="9"/>
        <v>0.54671844229196276</v>
      </c>
      <c r="L47" s="29">
        <f t="shared" si="9"/>
        <v>0.54671844229196276</v>
      </c>
      <c r="M47" s="29">
        <f t="shared" si="9"/>
        <v>0.54671844229196276</v>
      </c>
      <c r="N47" s="29">
        <f t="shared" si="9"/>
        <v>0.54671844229196276</v>
      </c>
      <c r="O47" s="29">
        <f t="shared" si="9"/>
        <v>0.54671844229196276</v>
      </c>
    </row>
    <row r="48" spans="2:15" x14ac:dyDescent="0.25">
      <c r="B48" s="2" t="s">
        <v>50</v>
      </c>
      <c r="C48" s="1" t="s">
        <v>51</v>
      </c>
      <c r="D48" s="31">
        <f>+D44*D47</f>
        <v>15844.129483924093</v>
      </c>
      <c r="E48" s="31">
        <f>+E44*E47</f>
        <v>17331.305790157101</v>
      </c>
      <c r="F48" s="31">
        <f t="shared" ref="F48:O48" si="10">+F44*F47</f>
        <v>17930.904025318989</v>
      </c>
      <c r="G48" s="31">
        <f t="shared" si="10"/>
        <v>18108.259954465444</v>
      </c>
      <c r="H48" s="31">
        <f t="shared" si="10"/>
        <v>18160.574256935277</v>
      </c>
      <c r="I48" s="31">
        <f t="shared" si="10"/>
        <v>19138.497686263505</v>
      </c>
      <c r="J48" s="31">
        <f t="shared" si="10"/>
        <v>20169.081027117591</v>
      </c>
      <c r="K48" s="31">
        <f t="shared" si="10"/>
        <v>21255.159947606873</v>
      </c>
      <c r="L48" s="31">
        <f t="shared" si="10"/>
        <v>22399.722812899847</v>
      </c>
      <c r="M48" s="31">
        <f t="shared" si="10"/>
        <v>23605.918907763276</v>
      </c>
      <c r="N48" s="31">
        <f t="shared" si="10"/>
        <v>24877.067101874378</v>
      </c>
      <c r="O48" s="31">
        <f t="shared" si="10"/>
        <v>26216.664981748851</v>
      </c>
    </row>
    <row r="50" spans="2:15" x14ac:dyDescent="0.25">
      <c r="B50" s="2" t="s">
        <v>53</v>
      </c>
      <c r="C50" s="2"/>
    </row>
    <row r="51" spans="2:15" x14ac:dyDescent="0.25">
      <c r="B51" s="2" t="s">
        <v>39</v>
      </c>
      <c r="C51" s="1" t="s">
        <v>38</v>
      </c>
      <c r="D51" s="33">
        <f t="shared" ref="D51:H53" si="11">+D32</f>
        <v>7.2499999999999991</v>
      </c>
      <c r="E51" s="33">
        <f t="shared" si="11"/>
        <v>7.9</v>
      </c>
      <c r="F51" s="33">
        <f t="shared" si="11"/>
        <v>9.06</v>
      </c>
      <c r="G51" s="33">
        <f t="shared" si="11"/>
        <v>10.866</v>
      </c>
      <c r="H51" s="33">
        <f t="shared" si="11"/>
        <v>12.673999999999999</v>
      </c>
      <c r="I51" s="34">
        <f>+H51</f>
        <v>12.673999999999999</v>
      </c>
      <c r="J51" s="34">
        <f t="shared" ref="J51:O52" si="12">+I51</f>
        <v>12.673999999999999</v>
      </c>
      <c r="K51" s="34">
        <f t="shared" si="12"/>
        <v>12.673999999999999</v>
      </c>
      <c r="L51" s="34">
        <f t="shared" si="12"/>
        <v>12.673999999999999</v>
      </c>
      <c r="M51" s="34">
        <f t="shared" si="12"/>
        <v>12.673999999999999</v>
      </c>
      <c r="N51" s="34">
        <f t="shared" si="12"/>
        <v>12.673999999999999</v>
      </c>
      <c r="O51" s="34">
        <f t="shared" si="12"/>
        <v>12.673999999999999</v>
      </c>
    </row>
    <row r="52" spans="2:15" x14ac:dyDescent="0.25">
      <c r="B52" s="2" t="s">
        <v>40</v>
      </c>
      <c r="C52" s="1" t="s">
        <v>38</v>
      </c>
      <c r="D52" s="33">
        <f t="shared" si="11"/>
        <v>6.5</v>
      </c>
      <c r="E52" s="33">
        <f t="shared" si="11"/>
        <v>7.1</v>
      </c>
      <c r="F52" s="33">
        <f t="shared" si="11"/>
        <v>8.25</v>
      </c>
      <c r="G52" s="33">
        <f t="shared" si="11"/>
        <v>10</v>
      </c>
      <c r="H52" s="33">
        <f t="shared" si="11"/>
        <v>11.75</v>
      </c>
      <c r="I52" s="34">
        <f>+H52</f>
        <v>11.75</v>
      </c>
      <c r="J52" s="34">
        <f t="shared" si="12"/>
        <v>11.75</v>
      </c>
      <c r="K52" s="34">
        <f t="shared" si="12"/>
        <v>11.75</v>
      </c>
      <c r="L52" s="34">
        <f t="shared" si="12"/>
        <v>11.75</v>
      </c>
      <c r="M52" s="34">
        <f t="shared" si="12"/>
        <v>11.75</v>
      </c>
      <c r="N52" s="34">
        <f t="shared" si="12"/>
        <v>11.75</v>
      </c>
      <c r="O52" s="34">
        <f t="shared" si="12"/>
        <v>11.75</v>
      </c>
    </row>
    <row r="53" spans="2:15" x14ac:dyDescent="0.25">
      <c r="B53" s="2" t="s">
        <v>54</v>
      </c>
      <c r="C53" s="1"/>
      <c r="D53" s="22">
        <f t="shared" si="11"/>
        <v>0.47297188268352652</v>
      </c>
      <c r="E53" s="22">
        <f t="shared" si="11"/>
        <v>0.47864357836516824</v>
      </c>
      <c r="F53" s="22">
        <f t="shared" si="11"/>
        <v>0.42926694340666932</v>
      </c>
      <c r="G53" s="22">
        <f t="shared" si="11"/>
        <v>0.37121597031963466</v>
      </c>
      <c r="H53" s="22">
        <f t="shared" si="11"/>
        <v>0.32271851348928404</v>
      </c>
      <c r="I53" s="22">
        <f>I25/(I52*8760)</f>
        <v>0.34009648793844705</v>
      </c>
      <c r="J53" s="22">
        <f t="shared" ref="J53:O53" si="13">J25/(J52*8760)</f>
        <v>0.35841024382974218</v>
      </c>
      <c r="K53" s="22">
        <f t="shared" si="13"/>
        <v>0.37771017178320415</v>
      </c>
      <c r="L53" s="22">
        <f t="shared" si="13"/>
        <v>0.39804937588856582</v>
      </c>
      <c r="M53" s="22">
        <f t="shared" si="13"/>
        <v>0.41948381982209132</v>
      </c>
      <c r="N53" s="22">
        <f t="shared" si="13"/>
        <v>0.44207248083161116</v>
      </c>
      <c r="O53" s="22">
        <f t="shared" si="13"/>
        <v>0.46587751201345229</v>
      </c>
    </row>
    <row r="54" spans="2:15" x14ac:dyDescent="0.25">
      <c r="B54" s="2" t="s">
        <v>55</v>
      </c>
      <c r="C54" s="1" t="s">
        <v>38</v>
      </c>
      <c r="J54" s="33"/>
      <c r="K54" s="33"/>
      <c r="L54" s="33">
        <f>+L51-K51</f>
        <v>0</v>
      </c>
      <c r="M54" s="33">
        <f>+M51-L51</f>
        <v>0</v>
      </c>
      <c r="N54" s="33">
        <f>+N51-M51</f>
        <v>0</v>
      </c>
      <c r="O54" s="33">
        <f>+O51-N51</f>
        <v>0</v>
      </c>
    </row>
    <row r="57" spans="2:15" x14ac:dyDescent="0.25">
      <c r="B57" s="2" t="s">
        <v>56</v>
      </c>
    </row>
    <row r="58" spans="2:15" ht="18" x14ac:dyDescent="0.35">
      <c r="B58" s="2" t="s">
        <v>45</v>
      </c>
      <c r="C58" s="1" t="s">
        <v>28</v>
      </c>
      <c r="D58" t="s">
        <v>108</v>
      </c>
    </row>
    <row r="59" spans="2:15" ht="18" x14ac:dyDescent="0.35">
      <c r="B59" s="2" t="s">
        <v>46</v>
      </c>
      <c r="C59" s="1" t="s">
        <v>47</v>
      </c>
      <c r="D59" t="s">
        <v>110</v>
      </c>
    </row>
    <row r="60" spans="2:15" ht="18" x14ac:dyDescent="0.35">
      <c r="B60" s="2" t="s">
        <v>133</v>
      </c>
      <c r="C60" s="1" t="s">
        <v>49</v>
      </c>
      <c r="D60" t="s">
        <v>59</v>
      </c>
    </row>
    <row r="61" spans="2:15" ht="18" x14ac:dyDescent="0.35">
      <c r="B61" s="2" t="s">
        <v>43</v>
      </c>
      <c r="C61" s="35" t="s">
        <v>22</v>
      </c>
      <c r="D61" t="s">
        <v>113</v>
      </c>
    </row>
    <row r="62" spans="2:15" x14ac:dyDescent="0.25">
      <c r="B62" s="2" t="s">
        <v>50</v>
      </c>
      <c r="C62" s="1" t="s">
        <v>51</v>
      </c>
      <c r="D62" t="s">
        <v>61</v>
      </c>
    </row>
    <row r="71" spans="2:6" ht="15.75" thickBot="1" x14ac:dyDescent="0.3">
      <c r="B71" s="49" t="s">
        <v>76</v>
      </c>
    </row>
    <row r="72" spans="2:6" ht="15" customHeight="1" x14ac:dyDescent="0.25">
      <c r="B72" s="270" t="s">
        <v>77</v>
      </c>
      <c r="C72" s="271"/>
      <c r="D72" s="271"/>
      <c r="E72" s="272"/>
    </row>
    <row r="73" spans="2:6" x14ac:dyDescent="0.25">
      <c r="B73" s="273"/>
      <c r="C73" s="274"/>
      <c r="D73" s="274"/>
      <c r="E73" s="275"/>
    </row>
    <row r="74" spans="2:6" x14ac:dyDescent="0.25">
      <c r="B74" s="273"/>
      <c r="C74" s="274"/>
      <c r="D74" s="274"/>
      <c r="E74" s="275"/>
    </row>
    <row r="75" spans="2:6" ht="15.75" thickBot="1" x14ac:dyDescent="0.3">
      <c r="B75" s="276"/>
      <c r="C75" s="277"/>
      <c r="D75" s="277"/>
      <c r="E75" s="278"/>
    </row>
    <row r="76" spans="2:6" x14ac:dyDescent="0.25">
      <c r="B76" s="279"/>
      <c r="C76" s="279"/>
      <c r="D76" s="279"/>
      <c r="E76" s="279"/>
    </row>
    <row r="77" spans="2:6" ht="15.75" thickBot="1" x14ac:dyDescent="0.3">
      <c r="B77" s="50" t="s">
        <v>134</v>
      </c>
      <c r="F77" s="37"/>
    </row>
    <row r="78" spans="2:6" ht="26.25" thickBot="1" x14ac:dyDescent="0.3">
      <c r="B78" s="71" t="s">
        <v>135</v>
      </c>
      <c r="C78" s="72">
        <v>0.48</v>
      </c>
    </row>
    <row r="79" spans="2:6" x14ac:dyDescent="0.25">
      <c r="B79" s="50"/>
      <c r="C79" s="51"/>
      <c r="D79" s="52"/>
    </row>
    <row r="80" spans="2:6" x14ac:dyDescent="0.25">
      <c r="B80" s="51"/>
      <c r="C80" s="52"/>
      <c r="E80" s="1"/>
      <c r="F80" s="73"/>
    </row>
    <row r="81" spans="2:15" x14ac:dyDescent="0.25">
      <c r="B81" s="50" t="s">
        <v>82</v>
      </c>
    </row>
    <row r="82" spans="2:15" x14ac:dyDescent="0.25">
      <c r="B82" s="2" t="s">
        <v>44</v>
      </c>
      <c r="C82" s="36" t="s">
        <v>343</v>
      </c>
    </row>
    <row r="83" spans="2:15" x14ac:dyDescent="0.25">
      <c r="B83" s="53" t="s">
        <v>137</v>
      </c>
      <c r="C83" t="s">
        <v>138</v>
      </c>
      <c r="F83" s="55"/>
      <c r="G83" s="57"/>
      <c r="H83" s="57"/>
      <c r="I83" s="57"/>
      <c r="J83" s="57"/>
      <c r="K83" s="57"/>
      <c r="L83" s="57"/>
      <c r="M83" s="57"/>
      <c r="N83" s="57"/>
      <c r="O83" s="57"/>
    </row>
    <row r="84" spans="2:15" x14ac:dyDescent="0.25">
      <c r="B84" s="58" t="s">
        <v>139</v>
      </c>
      <c r="C84" s="74">
        <v>2.6814880952380937E-2</v>
      </c>
      <c r="D84" t="s">
        <v>140</v>
      </c>
      <c r="F84" s="55"/>
      <c r="G84" s="57"/>
      <c r="H84" s="57"/>
      <c r="I84" s="57"/>
      <c r="J84" s="57"/>
    </row>
    <row r="85" spans="2:15" ht="18" x14ac:dyDescent="0.35">
      <c r="B85" s="2" t="s">
        <v>141</v>
      </c>
      <c r="C85" s="1">
        <v>0</v>
      </c>
      <c r="D85" t="s">
        <v>142</v>
      </c>
    </row>
    <row r="86" spans="2:15" ht="15.75" thickBot="1" x14ac:dyDescent="0.3"/>
    <row r="87" spans="2:15" ht="15.75" thickBot="1" x14ac:dyDescent="0.3">
      <c r="D87" s="25">
        <f>+D43</f>
        <v>2014</v>
      </c>
      <c r="E87" s="26">
        <f t="shared" ref="E87:O87" si="14">+E43</f>
        <v>2015</v>
      </c>
      <c r="F87" s="26">
        <f t="shared" si="14"/>
        <v>2016</v>
      </c>
      <c r="G87" s="26">
        <f t="shared" si="14"/>
        <v>2017</v>
      </c>
      <c r="H87" s="27">
        <f t="shared" si="14"/>
        <v>2018</v>
      </c>
      <c r="I87" s="12">
        <f t="shared" si="14"/>
        <v>2019</v>
      </c>
      <c r="J87" s="13">
        <f t="shared" si="14"/>
        <v>2020</v>
      </c>
      <c r="K87" s="13">
        <f t="shared" si="14"/>
        <v>2021</v>
      </c>
      <c r="L87" s="13">
        <f t="shared" si="14"/>
        <v>2022</v>
      </c>
      <c r="M87" s="13">
        <f t="shared" si="14"/>
        <v>2023</v>
      </c>
      <c r="N87" s="13">
        <f t="shared" si="14"/>
        <v>2024</v>
      </c>
      <c r="O87" s="14">
        <f t="shared" si="14"/>
        <v>2025</v>
      </c>
    </row>
    <row r="88" spans="2:15" x14ac:dyDescent="0.25">
      <c r="B88" s="2" t="s">
        <v>143</v>
      </c>
      <c r="C88" s="1" t="s">
        <v>28</v>
      </c>
      <c r="D88" s="16"/>
      <c r="E88" s="16"/>
      <c r="F88" s="16"/>
      <c r="G88" s="16"/>
      <c r="H88" s="16"/>
      <c r="I88" s="16"/>
      <c r="J88" s="16"/>
      <c r="K88" s="16">
        <f>+K25*0.7/12*9</f>
        <v>20410.796690363732</v>
      </c>
      <c r="L88" s="16">
        <f>+L25*0.7</f>
        <v>28679.855582147055</v>
      </c>
      <c r="M88" s="16">
        <f>+M25*0.7</f>
        <v>30224.228702001499</v>
      </c>
      <c r="N88" s="16">
        <f>+N25*0.7</f>
        <v>31851.76431639841</v>
      </c>
      <c r="O88" s="16">
        <f>+O25*0.7</f>
        <v>33566.940618081251</v>
      </c>
    </row>
    <row r="89" spans="2:15" x14ac:dyDescent="0.25">
      <c r="B89" s="2" t="str">
        <f>+B84</f>
        <v>TL =</v>
      </c>
      <c r="C89" s="1" t="s">
        <v>88</v>
      </c>
      <c r="D89" s="16"/>
      <c r="E89" s="16"/>
      <c r="F89" s="16"/>
      <c r="G89" s="16"/>
      <c r="H89" s="16"/>
      <c r="I89" s="16"/>
      <c r="J89" s="16"/>
      <c r="K89" s="61">
        <f>+C84</f>
        <v>2.6814880952380937E-2</v>
      </c>
      <c r="L89" s="61">
        <f t="shared" ref="L89:O90" si="15">+K89</f>
        <v>2.6814880952380937E-2</v>
      </c>
      <c r="M89" s="61">
        <f t="shared" si="15"/>
        <v>2.6814880952380937E-2</v>
      </c>
      <c r="N89" s="61">
        <f t="shared" si="15"/>
        <v>2.6814880952380937E-2</v>
      </c>
      <c r="O89" s="61">
        <f t="shared" si="15"/>
        <v>2.6814880952380937E-2</v>
      </c>
    </row>
    <row r="90" spans="2:15" ht="18" x14ac:dyDescent="0.35">
      <c r="B90" s="2" t="s">
        <v>95</v>
      </c>
      <c r="C90" s="1" t="s">
        <v>49</v>
      </c>
      <c r="D90" s="29"/>
      <c r="E90" s="29"/>
      <c r="F90" s="29"/>
      <c r="G90" s="29"/>
      <c r="H90" s="29"/>
      <c r="I90" s="30"/>
      <c r="J90" s="30"/>
      <c r="K90" s="30">
        <f>+C78</f>
        <v>0.48</v>
      </c>
      <c r="L90" s="30">
        <f t="shared" si="15"/>
        <v>0.48</v>
      </c>
      <c r="M90" s="30">
        <f t="shared" si="15"/>
        <v>0.48</v>
      </c>
      <c r="N90" s="30">
        <f t="shared" si="15"/>
        <v>0.48</v>
      </c>
      <c r="O90" s="30">
        <f t="shared" si="15"/>
        <v>0.48</v>
      </c>
    </row>
    <row r="91" spans="2:15" x14ac:dyDescent="0.25">
      <c r="B91" s="2" t="s">
        <v>144</v>
      </c>
      <c r="C91" s="1" t="s">
        <v>51</v>
      </c>
      <c r="D91" s="31"/>
      <c r="E91" s="31"/>
      <c r="F91" s="31"/>
      <c r="G91" s="31"/>
      <c r="H91" s="31"/>
      <c r="I91" s="31"/>
      <c r="J91" s="31"/>
      <c r="K91" s="31">
        <f>K88*K90*(K89+1)</f>
        <v>10059.892691404362</v>
      </c>
      <c r="L91" s="31">
        <f>L88*L90*(L89+1)</f>
        <v>14135.473197750627</v>
      </c>
      <c r="M91" s="31">
        <f>M88*M90*(M89+1)</f>
        <v>14896.650142331138</v>
      </c>
      <c r="N91" s="31">
        <f>N88*N90*(N89+1)</f>
        <v>15698.815480639645</v>
      </c>
      <c r="O91" s="31">
        <f>O88*O90*(O89+1)</f>
        <v>16544.176384651553</v>
      </c>
    </row>
    <row r="92" spans="2:15" x14ac:dyDescent="0.25">
      <c r="B92" s="36" t="s">
        <v>145</v>
      </c>
    </row>
    <row r="94" spans="2:15" ht="15.75" thickBot="1" x14ac:dyDescent="0.3"/>
    <row r="95" spans="2:15" ht="15.75" thickBot="1" x14ac:dyDescent="0.3">
      <c r="D95" s="25">
        <f t="shared" ref="D95:O95" si="16">+D87</f>
        <v>2014</v>
      </c>
      <c r="E95" s="26">
        <f t="shared" si="16"/>
        <v>2015</v>
      </c>
      <c r="F95" s="26">
        <f t="shared" si="16"/>
        <v>2016</v>
      </c>
      <c r="G95" s="26">
        <f t="shared" si="16"/>
        <v>2017</v>
      </c>
      <c r="H95" s="27">
        <f t="shared" si="16"/>
        <v>2018</v>
      </c>
      <c r="I95" s="12">
        <f t="shared" si="16"/>
        <v>2019</v>
      </c>
      <c r="J95" s="13">
        <f t="shared" si="16"/>
        <v>2020</v>
      </c>
      <c r="K95" s="13">
        <f t="shared" si="16"/>
        <v>2021</v>
      </c>
      <c r="L95" s="13">
        <f t="shared" si="16"/>
        <v>2022</v>
      </c>
      <c r="M95" s="13">
        <f t="shared" si="16"/>
        <v>2023</v>
      </c>
      <c r="N95" s="13">
        <f t="shared" si="16"/>
        <v>2024</v>
      </c>
      <c r="O95" s="14">
        <f t="shared" si="16"/>
        <v>2025</v>
      </c>
    </row>
    <row r="96" spans="2:15" x14ac:dyDescent="0.25">
      <c r="B96" s="2" t="s">
        <v>96</v>
      </c>
    </row>
    <row r="97" spans="2:15" x14ac:dyDescent="0.25">
      <c r="B97" s="2" t="s">
        <v>146</v>
      </c>
      <c r="C97" s="1" t="s">
        <v>51</v>
      </c>
      <c r="D97" s="62">
        <f t="shared" ref="D97:O97" si="17">+D48</f>
        <v>15844.129483924093</v>
      </c>
      <c r="E97" s="62">
        <f t="shared" si="17"/>
        <v>17331.305790157101</v>
      </c>
      <c r="F97" s="62">
        <f t="shared" si="17"/>
        <v>17930.904025318989</v>
      </c>
      <c r="G97" s="62">
        <f t="shared" si="17"/>
        <v>18108.259954465444</v>
      </c>
      <c r="H97" s="62">
        <f t="shared" si="17"/>
        <v>18160.574256935277</v>
      </c>
      <c r="I97" s="62">
        <f t="shared" si="17"/>
        <v>19138.497686263505</v>
      </c>
      <c r="J97" s="62">
        <f t="shared" si="17"/>
        <v>20169.081027117591</v>
      </c>
      <c r="K97" s="62">
        <f t="shared" si="17"/>
        <v>21255.159947606873</v>
      </c>
      <c r="L97" s="62">
        <f t="shared" si="17"/>
        <v>22399.722812899847</v>
      </c>
      <c r="M97" s="62">
        <f t="shared" si="17"/>
        <v>23605.918907763276</v>
      </c>
      <c r="N97" s="62">
        <f t="shared" si="17"/>
        <v>24877.067101874378</v>
      </c>
      <c r="O97" s="62">
        <f t="shared" si="17"/>
        <v>26216.664981748851</v>
      </c>
    </row>
    <row r="98" spans="2:15" x14ac:dyDescent="0.25">
      <c r="B98" s="2" t="s">
        <v>99</v>
      </c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</row>
    <row r="99" spans="2:15" x14ac:dyDescent="0.25">
      <c r="B99" s="2" t="s">
        <v>100</v>
      </c>
      <c r="C99" s="1" t="s">
        <v>28</v>
      </c>
      <c r="D99" s="16">
        <f>+D25-D88</f>
        <v>26931.019</v>
      </c>
      <c r="E99" s="16">
        <f t="shared" ref="E99:O99" si="18">+E25-E88</f>
        <v>29769.716000000004</v>
      </c>
      <c r="F99" s="16">
        <f t="shared" si="18"/>
        <v>31023.121999999992</v>
      </c>
      <c r="G99" s="16">
        <f t="shared" si="18"/>
        <v>32518.518999999997</v>
      </c>
      <c r="H99" s="16">
        <f t="shared" si="18"/>
        <v>33217.416593452006</v>
      </c>
      <c r="I99" s="16">
        <f t="shared" si="18"/>
        <v>35006.131503504352</v>
      </c>
      <c r="J99" s="16">
        <f t="shared" si="18"/>
        <v>36891.166397395362</v>
      </c>
      <c r="K99" s="16">
        <f t="shared" si="18"/>
        <v>18466.911291281471</v>
      </c>
      <c r="L99" s="16">
        <f t="shared" si="18"/>
        <v>12291.366678063026</v>
      </c>
      <c r="M99" s="16">
        <f t="shared" si="18"/>
        <v>12953.240872286362</v>
      </c>
      <c r="N99" s="16">
        <f t="shared" si="18"/>
        <v>13650.756135599324</v>
      </c>
      <c r="O99" s="16">
        <f t="shared" si="18"/>
        <v>14385.831693463391</v>
      </c>
    </row>
    <row r="100" spans="2:15" x14ac:dyDescent="0.25">
      <c r="B100" s="2" t="s">
        <v>31</v>
      </c>
      <c r="C100" s="1" t="s">
        <v>127</v>
      </c>
      <c r="D100" s="16">
        <f>+D26</f>
        <v>294214.14029697224</v>
      </c>
      <c r="E100" s="16">
        <f t="shared" ref="E100:J100" si="19">+E26</f>
        <v>320543.55092341761</v>
      </c>
      <c r="F100" s="16">
        <f t="shared" si="19"/>
        <v>324808.4192879374</v>
      </c>
      <c r="G100" s="16">
        <f t="shared" si="19"/>
        <v>317579.27174145909</v>
      </c>
      <c r="H100" s="16">
        <f t="shared" si="19"/>
        <v>339259.18577000004</v>
      </c>
      <c r="I100" s="16">
        <f t="shared" si="19"/>
        <v>349783.92279086204</v>
      </c>
      <c r="J100" s="16">
        <f t="shared" si="19"/>
        <v>368619.33451628638</v>
      </c>
      <c r="K100" s="16">
        <f>+K99*$C$12</f>
        <v>184522.77917794668</v>
      </c>
      <c r="L100" s="16">
        <f t="shared" ref="L100:O100" si="20">+L99*$C$12</f>
        <v>122816.26870662303</v>
      </c>
      <c r="M100" s="16">
        <f t="shared" si="20"/>
        <v>129429.76588857536</v>
      </c>
      <c r="N100" s="16">
        <f t="shared" si="20"/>
        <v>136399.391337868</v>
      </c>
      <c r="O100" s="16">
        <f t="shared" si="20"/>
        <v>143744.32210097261</v>
      </c>
    </row>
    <row r="101" spans="2:15" x14ac:dyDescent="0.25">
      <c r="B101" s="2" t="s">
        <v>150</v>
      </c>
      <c r="C101" s="1" t="s">
        <v>51</v>
      </c>
      <c r="D101" s="62">
        <f t="shared" ref="D101:O101" si="21">+(D25-D88)*D47</f>
        <v>15844.129483924093</v>
      </c>
      <c r="E101" s="62">
        <f t="shared" si="21"/>
        <v>17331.305790157101</v>
      </c>
      <c r="F101" s="62">
        <f t="shared" si="21"/>
        <v>17930.904025318989</v>
      </c>
      <c r="G101" s="62">
        <f t="shared" si="21"/>
        <v>18108.259954465444</v>
      </c>
      <c r="H101" s="62">
        <f t="shared" si="21"/>
        <v>18160.574256935277</v>
      </c>
      <c r="I101" s="62">
        <f t="shared" si="21"/>
        <v>19138.497686263505</v>
      </c>
      <c r="J101" s="62">
        <f t="shared" si="21"/>
        <v>20169.081027117591</v>
      </c>
      <c r="K101" s="62">
        <f t="shared" si="21"/>
        <v>10096.200975113265</v>
      </c>
      <c r="L101" s="62">
        <f t="shared" si="21"/>
        <v>6719.9168438699544</v>
      </c>
      <c r="M101" s="62">
        <f t="shared" si="21"/>
        <v>7081.7756723289849</v>
      </c>
      <c r="N101" s="62">
        <f t="shared" si="21"/>
        <v>7463.1201305623154</v>
      </c>
      <c r="O101" s="62">
        <f t="shared" si="21"/>
        <v>7864.9994945246535</v>
      </c>
    </row>
    <row r="102" spans="2:15" x14ac:dyDescent="0.25">
      <c r="B102" s="2" t="s">
        <v>134</v>
      </c>
      <c r="C102" s="1" t="s">
        <v>51</v>
      </c>
      <c r="D102" s="62">
        <f t="shared" ref="D102:O102" si="22">D91</f>
        <v>0</v>
      </c>
      <c r="E102" s="62">
        <f t="shared" si="22"/>
        <v>0</v>
      </c>
      <c r="F102" s="62">
        <f t="shared" si="22"/>
        <v>0</v>
      </c>
      <c r="G102" s="62">
        <f t="shared" si="22"/>
        <v>0</v>
      </c>
      <c r="H102" s="62">
        <f t="shared" si="22"/>
        <v>0</v>
      </c>
      <c r="I102" s="62">
        <f t="shared" si="22"/>
        <v>0</v>
      </c>
      <c r="J102" s="62">
        <f t="shared" si="22"/>
        <v>0</v>
      </c>
      <c r="K102" s="62">
        <f t="shared" si="22"/>
        <v>10059.892691404362</v>
      </c>
      <c r="L102" s="62">
        <f t="shared" si="22"/>
        <v>14135.473197750627</v>
      </c>
      <c r="M102" s="62">
        <f t="shared" si="22"/>
        <v>14896.650142331138</v>
      </c>
      <c r="N102" s="62">
        <f t="shared" si="22"/>
        <v>15698.815480639645</v>
      </c>
      <c r="O102" s="62">
        <f t="shared" si="22"/>
        <v>16544.176384651553</v>
      </c>
    </row>
    <row r="103" spans="2:15" x14ac:dyDescent="0.25">
      <c r="B103" s="2" t="s">
        <v>151</v>
      </c>
      <c r="C103" s="1" t="s">
        <v>51</v>
      </c>
      <c r="D103" s="62">
        <f t="shared" ref="D103:O103" si="23">+D102+D101</f>
        <v>15844.129483924093</v>
      </c>
      <c r="E103" s="62">
        <f t="shared" si="23"/>
        <v>17331.305790157101</v>
      </c>
      <c r="F103" s="62">
        <f t="shared" si="23"/>
        <v>17930.904025318989</v>
      </c>
      <c r="G103" s="62">
        <f t="shared" si="23"/>
        <v>18108.259954465444</v>
      </c>
      <c r="H103" s="62">
        <f t="shared" si="23"/>
        <v>18160.574256935277</v>
      </c>
      <c r="I103" s="62">
        <f t="shared" si="23"/>
        <v>19138.497686263505</v>
      </c>
      <c r="J103" s="62">
        <f t="shared" si="23"/>
        <v>20169.081027117591</v>
      </c>
      <c r="K103" s="62">
        <f t="shared" si="23"/>
        <v>20156.093666517627</v>
      </c>
      <c r="L103" s="62">
        <f t="shared" si="23"/>
        <v>20855.39004162058</v>
      </c>
      <c r="M103" s="62">
        <f t="shared" si="23"/>
        <v>21978.425814660124</v>
      </c>
      <c r="N103" s="62">
        <f t="shared" si="23"/>
        <v>23161.93561120196</v>
      </c>
      <c r="O103" s="62">
        <f t="shared" si="23"/>
        <v>24409.175879176208</v>
      </c>
    </row>
    <row r="104" spans="2:15" x14ac:dyDescent="0.25">
      <c r="B104" s="2" t="s">
        <v>101</v>
      </c>
      <c r="C104" s="1" t="s">
        <v>49</v>
      </c>
      <c r="D104" s="30">
        <f>D103/D23</f>
        <v>0.58832268782418118</v>
      </c>
      <c r="E104" s="30">
        <f t="shared" ref="E104:O104" si="24">E103/E23</f>
        <v>0.58217907722589957</v>
      </c>
      <c r="F104" s="30">
        <f t="shared" si="24"/>
        <v>0.57798515653321392</v>
      </c>
      <c r="G104" s="30">
        <f t="shared" si="24"/>
        <v>0.55685992201752621</v>
      </c>
      <c r="H104" s="30">
        <f t="shared" si="24"/>
        <v>0.54671844229196276</v>
      </c>
      <c r="I104" s="30">
        <f t="shared" si="24"/>
        <v>0.54671844229196276</v>
      </c>
      <c r="J104" s="30">
        <f t="shared" si="24"/>
        <v>0.54671844229196276</v>
      </c>
      <c r="K104" s="30">
        <f t="shared" si="24"/>
        <v>0.51844861008868237</v>
      </c>
      <c r="L104" s="30">
        <f t="shared" si="24"/>
        <v>0.50902533268758876</v>
      </c>
      <c r="M104" s="30">
        <f t="shared" si="24"/>
        <v>0.50902533268758887</v>
      </c>
      <c r="N104" s="30">
        <f t="shared" si="24"/>
        <v>0.50902533268758876</v>
      </c>
      <c r="O104" s="30">
        <f t="shared" si="24"/>
        <v>0.50902533268758876</v>
      </c>
    </row>
    <row r="106" spans="2:15" x14ac:dyDescent="0.25">
      <c r="B106" s="2" t="s">
        <v>152</v>
      </c>
      <c r="C106" s="1" t="s">
        <v>51</v>
      </c>
      <c r="D106" s="62">
        <f t="shared" ref="D106:O106" si="25">+D97-D103</f>
        <v>0</v>
      </c>
      <c r="E106" s="62">
        <f t="shared" si="25"/>
        <v>0</v>
      </c>
      <c r="F106" s="62">
        <f t="shared" si="25"/>
        <v>0</v>
      </c>
      <c r="G106" s="62">
        <f t="shared" si="25"/>
        <v>0</v>
      </c>
      <c r="H106" s="62">
        <f t="shared" si="25"/>
        <v>0</v>
      </c>
      <c r="I106" s="62">
        <f t="shared" si="25"/>
        <v>0</v>
      </c>
      <c r="J106" s="62">
        <f t="shared" si="25"/>
        <v>0</v>
      </c>
      <c r="K106" s="62">
        <f t="shared" si="25"/>
        <v>1099.0662810892463</v>
      </c>
      <c r="L106" s="62">
        <f t="shared" si="25"/>
        <v>1544.332771279267</v>
      </c>
      <c r="M106" s="62">
        <f t="shared" si="25"/>
        <v>1627.4930931031522</v>
      </c>
      <c r="N106" s="62">
        <f t="shared" si="25"/>
        <v>1715.1314906724183</v>
      </c>
      <c r="O106" s="62">
        <f t="shared" si="25"/>
        <v>1807.4891025726429</v>
      </c>
    </row>
  </sheetData>
  <mergeCells count="7">
    <mergeCell ref="B76:E76"/>
    <mergeCell ref="B2:D2"/>
    <mergeCell ref="F2:K2"/>
    <mergeCell ref="F4:J5"/>
    <mergeCell ref="K4:K5"/>
    <mergeCell ref="F17:H17"/>
    <mergeCell ref="B72:E75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Document.12" shapeId="10241" r:id="rId4">
          <objectPr defaultSize="0" r:id="rId5">
            <anchor moveWithCells="1">
              <from>
                <xdr:col>1</xdr:col>
                <xdr:colOff>1504950</xdr:colOff>
                <xdr:row>34</xdr:row>
                <xdr:rowOff>161925</xdr:rowOff>
              </from>
              <to>
                <xdr:col>3</xdr:col>
                <xdr:colOff>733425</xdr:colOff>
                <xdr:row>38</xdr:row>
                <xdr:rowOff>171450</xdr:rowOff>
              </to>
            </anchor>
          </objectPr>
        </oleObject>
      </mc:Choice>
      <mc:Fallback>
        <oleObject progId="Word.Document.12" shapeId="1024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62E40-4A99-4D15-973A-79883C6130B0}">
  <sheetPr>
    <tabColor rgb="FFFFFF00"/>
  </sheetPr>
  <dimension ref="A1:O60"/>
  <sheetViews>
    <sheetView topLeftCell="A7" zoomScale="130" zoomScaleNormal="130" workbookViewId="0">
      <selection activeCell="H29" sqref="D29:H29"/>
    </sheetView>
  </sheetViews>
  <sheetFormatPr baseColWidth="10" defaultRowHeight="15" x14ac:dyDescent="0.25"/>
  <cols>
    <col min="2" max="2" width="32.5703125" customWidth="1"/>
    <col min="3" max="3" width="12.7109375" customWidth="1"/>
  </cols>
  <sheetData>
    <row r="1" spans="1:11" ht="15.75" thickBot="1" x14ac:dyDescent="0.3"/>
    <row r="2" spans="1:11" ht="15.75" thickBot="1" x14ac:dyDescent="0.3">
      <c r="B2" s="264" t="s">
        <v>0</v>
      </c>
      <c r="C2" s="265"/>
      <c r="D2" s="266"/>
      <c r="F2" s="264" t="s">
        <v>63</v>
      </c>
      <c r="G2" s="265"/>
      <c r="H2" s="265"/>
      <c r="I2" s="265"/>
      <c r="J2" s="265"/>
      <c r="K2" s="266"/>
    </row>
    <row r="3" spans="1:11" ht="15.75" thickBot="1" x14ac:dyDescent="0.3">
      <c r="C3" s="1">
        <v>22</v>
      </c>
      <c r="D3" s="1"/>
    </row>
    <row r="4" spans="1:11" ht="15.75" thickBot="1" x14ac:dyDescent="0.3">
      <c r="A4">
        <v>2</v>
      </c>
      <c r="B4" s="2" t="s">
        <v>3</v>
      </c>
      <c r="C4" t="str">
        <f>VLOOKUP($C$3,'[11]Potencia Inst y Efect'!$A$9:$W$40,A4,0)</f>
        <v>Santa Cruz</v>
      </c>
      <c r="F4" s="75" t="s">
        <v>4</v>
      </c>
      <c r="K4" s="3" t="s">
        <v>5</v>
      </c>
    </row>
    <row r="5" spans="1:11" ht="15.75" customHeight="1" x14ac:dyDescent="0.25">
      <c r="A5">
        <v>3</v>
      </c>
      <c r="B5" s="2" t="s">
        <v>6</v>
      </c>
      <c r="C5" t="str">
        <f>VLOOKUP($C$3,'[11]Potencia Inst y Efect'!$A$9:$W$40,A5,0)</f>
        <v>German Bush</v>
      </c>
    </row>
    <row r="6" spans="1:11" x14ac:dyDescent="0.25">
      <c r="A6">
        <v>4</v>
      </c>
      <c r="B6" s="2" t="s">
        <v>7</v>
      </c>
      <c r="C6" t="str">
        <f>VLOOKUP($C$3,'[11]Potencia Inst y Efect'!$A$9:$W$40,A6,0)</f>
        <v>German Busch</v>
      </c>
    </row>
    <row r="7" spans="1:11" ht="15" customHeight="1" x14ac:dyDescent="0.25">
      <c r="A7">
        <v>5</v>
      </c>
      <c r="B7" s="2" t="s">
        <v>8</v>
      </c>
      <c r="C7" s="67" t="str">
        <f>VLOOKUP($C$3,'[11]Potencia Inst y Efect'!$A$9:$W$40,A7,0)</f>
        <v>CRE Ltda.</v>
      </c>
    </row>
    <row r="8" spans="1:11" x14ac:dyDescent="0.25">
      <c r="A8">
        <v>6</v>
      </c>
      <c r="B8" s="2" t="s">
        <v>9</v>
      </c>
      <c r="C8" t="str">
        <f>VLOOKUP($C$3,'[11]Potencia Inst y Efect'!$A$9:$W$40,A8,0)</f>
        <v>Gas</v>
      </c>
    </row>
    <row r="9" spans="1:11" x14ac:dyDescent="0.25">
      <c r="A9">
        <v>10</v>
      </c>
      <c r="B9" s="2" t="s">
        <v>10</v>
      </c>
      <c r="C9" s="4">
        <f>VLOOKUP($C$3,'[11]Potencia Inst y Efect'!$A$9:$W$40,A9,0)</f>
        <v>28.984999999999999</v>
      </c>
      <c r="D9" s="1"/>
    </row>
    <row r="10" spans="1:11" ht="15.75" customHeight="1" x14ac:dyDescent="0.25">
      <c r="A10">
        <v>15</v>
      </c>
      <c r="B10" s="2" t="s">
        <v>11</v>
      </c>
      <c r="C10" s="4">
        <f>VLOOKUP($C$3,'[11]Potencia Inst y Efect'!$A$9:$W$40,A10,0)</f>
        <v>23.199999999999996</v>
      </c>
      <c r="D10" s="1"/>
    </row>
    <row r="11" spans="1:11" x14ac:dyDescent="0.25">
      <c r="A11">
        <v>21</v>
      </c>
      <c r="B11" s="2" t="s">
        <v>12</v>
      </c>
      <c r="C11" s="4">
        <f>VLOOKUP($C$3,'[11]Potencia Inst y Efect'!$A$9:$W$40,A11,0)</f>
        <v>19.099999999999998</v>
      </c>
      <c r="D11" s="1"/>
    </row>
    <row r="12" spans="1:11" x14ac:dyDescent="0.25">
      <c r="B12" s="2" t="s">
        <v>121</v>
      </c>
      <c r="C12" s="4">
        <f>SUM(F26:H26)/SUM(F25:H25)</f>
        <v>13.475068851751542</v>
      </c>
      <c r="D12" s="1"/>
    </row>
    <row r="13" spans="1:11" x14ac:dyDescent="0.25">
      <c r="A13">
        <v>8</v>
      </c>
      <c r="B13" s="2" t="s">
        <v>14</v>
      </c>
      <c r="C13" s="1"/>
      <c r="D13" s="1"/>
      <c r="F13" s="2"/>
      <c r="G13" s="39"/>
    </row>
    <row r="14" spans="1:11" x14ac:dyDescent="0.25">
      <c r="A14">
        <v>11</v>
      </c>
      <c r="B14" s="2" t="s">
        <v>10</v>
      </c>
      <c r="C14" s="1"/>
      <c r="D14" s="1"/>
      <c r="F14" s="2"/>
      <c r="G14" s="36"/>
      <c r="H14" s="1"/>
      <c r="I14" s="1"/>
    </row>
    <row r="15" spans="1:11" x14ac:dyDescent="0.25">
      <c r="A15">
        <v>16</v>
      </c>
      <c r="B15" s="2" t="s">
        <v>11</v>
      </c>
      <c r="C15" s="1"/>
      <c r="D15" s="1"/>
      <c r="G15" s="2"/>
      <c r="H15" s="63"/>
      <c r="I15" s="1"/>
    </row>
    <row r="16" spans="1:11" x14ac:dyDescent="0.25">
      <c r="A16">
        <v>22</v>
      </c>
      <c r="B16" s="2" t="s">
        <v>12</v>
      </c>
      <c r="C16" s="1"/>
      <c r="D16" s="1"/>
      <c r="G16" s="2"/>
    </row>
    <row r="17" spans="2:15" ht="15.75" thickBot="1" x14ac:dyDescent="0.3">
      <c r="B17" s="2" t="s">
        <v>16</v>
      </c>
      <c r="C17" t="s">
        <v>17</v>
      </c>
      <c r="D17" s="1"/>
      <c r="G17" s="2"/>
    </row>
    <row r="18" spans="2:15" ht="15.75" thickBot="1" x14ac:dyDescent="0.3">
      <c r="B18" s="2" t="s">
        <v>71</v>
      </c>
      <c r="C18" s="68" t="s">
        <v>123</v>
      </c>
      <c r="F18" s="264" t="s">
        <v>18</v>
      </c>
      <c r="G18" s="265"/>
      <c r="H18" s="266"/>
    </row>
    <row r="19" spans="2:15" ht="15.75" x14ac:dyDescent="0.25">
      <c r="B19" s="2" t="s">
        <v>164</v>
      </c>
      <c r="C19" s="78">
        <v>5.5E-2</v>
      </c>
      <c r="F19" t="s">
        <v>21</v>
      </c>
      <c r="G19" s="5">
        <f>54300*0.00000105506</f>
        <v>5.7289758000000003E-2</v>
      </c>
      <c r="H19" s="1" t="s">
        <v>22</v>
      </c>
    </row>
    <row r="20" spans="2:15" x14ac:dyDescent="0.25">
      <c r="B20" s="2" t="s">
        <v>25</v>
      </c>
      <c r="C20" s="6">
        <f>SUM(F27:H27)/SUM(F25:H25)</f>
        <v>0.91838243797367758</v>
      </c>
      <c r="D20" s="7"/>
      <c r="E20" s="7"/>
      <c r="F20" t="s">
        <v>24</v>
      </c>
      <c r="G20" s="5">
        <f>72600*0.00000105506</f>
        <v>7.6597356000000005E-2</v>
      </c>
      <c r="H20" s="1" t="s">
        <v>22</v>
      </c>
    </row>
    <row r="21" spans="2:15" ht="15.75" thickBot="1" x14ac:dyDescent="0.3">
      <c r="B21" t="s">
        <v>165</v>
      </c>
      <c r="C21" s="2"/>
      <c r="D21" s="8"/>
      <c r="E21" s="8"/>
      <c r="F21" s="8"/>
      <c r="G21" s="8"/>
      <c r="H21" s="8"/>
    </row>
    <row r="22" spans="2:15" ht="15.75" thickBot="1" x14ac:dyDescent="0.3">
      <c r="B22" s="2"/>
      <c r="C22" s="1" t="s">
        <v>26</v>
      </c>
      <c r="D22" s="9">
        <v>2014</v>
      </c>
      <c r="E22" s="10">
        <f>+D22+1</f>
        <v>2015</v>
      </c>
      <c r="F22" s="10">
        <f t="shared" ref="F22:O22" si="0">+E22+1</f>
        <v>2016</v>
      </c>
      <c r="G22" s="10">
        <f t="shared" si="0"/>
        <v>2017</v>
      </c>
      <c r="H22" s="11">
        <f t="shared" si="0"/>
        <v>2018</v>
      </c>
      <c r="I22" s="12">
        <f t="shared" si="0"/>
        <v>2019</v>
      </c>
      <c r="J22" s="13">
        <f t="shared" si="0"/>
        <v>2020</v>
      </c>
      <c r="K22" s="13">
        <f t="shared" si="0"/>
        <v>2021</v>
      </c>
      <c r="L22" s="13">
        <f t="shared" si="0"/>
        <v>2022</v>
      </c>
      <c r="M22" s="13">
        <f t="shared" si="0"/>
        <v>2023</v>
      </c>
      <c r="N22" s="13">
        <f t="shared" si="0"/>
        <v>2024</v>
      </c>
      <c r="O22" s="14">
        <f t="shared" si="0"/>
        <v>2025</v>
      </c>
    </row>
    <row r="23" spans="2:15" x14ac:dyDescent="0.25">
      <c r="B23" s="2" t="s">
        <v>27</v>
      </c>
      <c r="C23" s="1" t="s">
        <v>28</v>
      </c>
      <c r="D23" s="15">
        <f>+D24+D25</f>
        <v>57328.465000000004</v>
      </c>
      <c r="E23" s="15">
        <f t="shared" ref="E23:H23" si="1">+E24+E25</f>
        <v>60886.547999999995</v>
      </c>
      <c r="F23" s="15">
        <f t="shared" si="1"/>
        <v>60284.14</v>
      </c>
      <c r="G23" s="15">
        <f t="shared" si="1"/>
        <v>55369.352999999996</v>
      </c>
      <c r="H23" s="15">
        <f t="shared" si="1"/>
        <v>57411.820999999996</v>
      </c>
      <c r="I23" s="16">
        <f>H23*(1+$C$19)</f>
        <v>60569.471154999992</v>
      </c>
      <c r="J23" s="16">
        <f t="shared" ref="J23:O23" si="2">I23*(1+$C$19)</f>
        <v>63900.792068524985</v>
      </c>
      <c r="K23" s="16">
        <f t="shared" si="2"/>
        <v>67415.335632293849</v>
      </c>
      <c r="L23" s="16">
        <f t="shared" si="2"/>
        <v>71123.17909207</v>
      </c>
      <c r="M23" s="16">
        <f t="shared" si="2"/>
        <v>75034.953942133841</v>
      </c>
      <c r="N23" s="16">
        <f t="shared" si="2"/>
        <v>79161.876408951197</v>
      </c>
      <c r="O23" s="16">
        <f t="shared" si="2"/>
        <v>83515.779611443504</v>
      </c>
    </row>
    <row r="24" spans="2:15" x14ac:dyDescent="0.25">
      <c r="B24" s="2" t="s">
        <v>29</v>
      </c>
      <c r="C24" s="1" t="s">
        <v>28</v>
      </c>
      <c r="D24" s="17"/>
      <c r="E24" s="17"/>
      <c r="F24" s="17"/>
      <c r="G24" s="17"/>
      <c r="H24" s="17"/>
      <c r="I24" s="16"/>
      <c r="J24" s="16"/>
      <c r="K24" s="16"/>
      <c r="L24" s="16"/>
      <c r="M24" s="16"/>
      <c r="N24" s="16"/>
      <c r="O24" s="16"/>
    </row>
    <row r="25" spans="2:15" x14ac:dyDescent="0.25">
      <c r="B25" s="2" t="s">
        <v>30</v>
      </c>
      <c r="C25" s="1" t="s">
        <v>28</v>
      </c>
      <c r="D25" s="17">
        <v>57328.465000000004</v>
      </c>
      <c r="E25" s="17">
        <v>60886.547999999995</v>
      </c>
      <c r="F25" s="17">
        <v>60284.14</v>
      </c>
      <c r="G25" s="17">
        <v>55369.352999999996</v>
      </c>
      <c r="H25" s="17">
        <v>57411.820999999996</v>
      </c>
      <c r="I25" s="16">
        <f>+I23-I24</f>
        <v>60569.471154999992</v>
      </c>
      <c r="J25" s="16">
        <f t="shared" ref="J25:O25" si="3">+J23-J24</f>
        <v>63900.792068524985</v>
      </c>
      <c r="K25" s="16">
        <f t="shared" si="3"/>
        <v>67415.335632293849</v>
      </c>
      <c r="L25" s="16">
        <f t="shared" si="3"/>
        <v>71123.17909207</v>
      </c>
      <c r="M25" s="16">
        <f t="shared" si="3"/>
        <v>75034.953942133841</v>
      </c>
      <c r="N25" s="16">
        <f t="shared" si="3"/>
        <v>79161.876408951197</v>
      </c>
      <c r="O25" s="16">
        <f t="shared" si="3"/>
        <v>83515.779611443504</v>
      </c>
    </row>
    <row r="26" spans="2:15" x14ac:dyDescent="0.25">
      <c r="B26" s="2" t="s">
        <v>126</v>
      </c>
      <c r="C26" s="1" t="s">
        <v>127</v>
      </c>
      <c r="D26" s="17">
        <v>744218.66700000002</v>
      </c>
      <c r="E26" s="17">
        <v>784928.69000000018</v>
      </c>
      <c r="F26" s="17">
        <v>795439.49199999997</v>
      </c>
      <c r="G26" s="69">
        <v>748755.08600000001</v>
      </c>
      <c r="H26" s="69">
        <v>787872.44400000002</v>
      </c>
      <c r="I26" s="16">
        <f>+I25*$C$12</f>
        <v>816177.79412780388</v>
      </c>
      <c r="J26" s="16">
        <f t="shared" ref="J26:O26" si="4">+J25*$C$12</f>
        <v>861067.57280483306</v>
      </c>
      <c r="K26" s="16">
        <f t="shared" si="4"/>
        <v>908426.28930909873</v>
      </c>
      <c r="L26" s="16">
        <f t="shared" si="4"/>
        <v>958389.73522109899</v>
      </c>
      <c r="M26" s="16">
        <f t="shared" si="4"/>
        <v>1011101.1706582593</v>
      </c>
      <c r="N26" s="16">
        <f t="shared" si="4"/>
        <v>1066711.7350444635</v>
      </c>
      <c r="O26" s="16">
        <f t="shared" si="4"/>
        <v>1125380.880471909</v>
      </c>
    </row>
    <row r="27" spans="2:15" x14ac:dyDescent="0.25">
      <c r="B27" s="2" t="s">
        <v>33</v>
      </c>
      <c r="C27" s="1" t="s">
        <v>28</v>
      </c>
      <c r="D27" s="17">
        <v>49864.024999999994</v>
      </c>
      <c r="E27" s="17">
        <v>55849.83</v>
      </c>
      <c r="F27" s="17">
        <v>55786.36</v>
      </c>
      <c r="G27" s="17">
        <v>50334.797000000006</v>
      </c>
      <c r="H27" s="17">
        <v>52818.988000000005</v>
      </c>
      <c r="I27" s="16">
        <f t="shared" ref="I27:O27" si="5">I25*$C$20</f>
        <v>55625.938586105236</v>
      </c>
      <c r="J27" s="16">
        <f t="shared" si="5"/>
        <v>58685.365208341012</v>
      </c>
      <c r="K27" s="16">
        <f t="shared" si="5"/>
        <v>61913.060294799761</v>
      </c>
      <c r="L27" s="16">
        <f t="shared" si="5"/>
        <v>65318.278611013739</v>
      </c>
      <c r="M27" s="16">
        <f t="shared" si="5"/>
        <v>68910.783934619481</v>
      </c>
      <c r="N27" s="16">
        <f t="shared" si="5"/>
        <v>72700.877051023548</v>
      </c>
      <c r="O27" s="16">
        <f t="shared" si="5"/>
        <v>76699.425288829836</v>
      </c>
    </row>
    <row r="28" spans="2:15" x14ac:dyDescent="0.25">
      <c r="B28" s="2" t="s">
        <v>34</v>
      </c>
      <c r="C28" s="1"/>
      <c r="D28" s="17">
        <v>8646</v>
      </c>
      <c r="E28" s="17">
        <v>9004</v>
      </c>
      <c r="F28" s="17">
        <v>9991</v>
      </c>
      <c r="G28" s="17">
        <v>10406</v>
      </c>
      <c r="H28" s="17">
        <v>10771</v>
      </c>
      <c r="I28" s="6"/>
    </row>
    <row r="29" spans="2:15" x14ac:dyDescent="0.25">
      <c r="B29" s="2" t="s">
        <v>35</v>
      </c>
      <c r="C29" s="18" t="s">
        <v>36</v>
      </c>
      <c r="D29" s="16">
        <f>(D27*1000/D28)/12</f>
        <v>480.60784370421766</v>
      </c>
      <c r="E29" s="16">
        <f>(E27*1000/E28)/12</f>
        <v>516.89832296756992</v>
      </c>
      <c r="F29" s="16">
        <f>(F27*1000/F28)/12</f>
        <v>465.30510793047074</v>
      </c>
      <c r="G29" s="16">
        <f>(G27*1000/G28)/12</f>
        <v>403.09114132872065</v>
      </c>
      <c r="H29" s="16">
        <f>(H27*1000/H28)/12</f>
        <v>408.65122396558667</v>
      </c>
      <c r="I29" s="6"/>
    </row>
    <row r="30" spans="2:15" x14ac:dyDescent="0.25">
      <c r="B30" s="2" t="s">
        <v>37</v>
      </c>
      <c r="C30" s="1" t="s">
        <v>38</v>
      </c>
      <c r="D30" s="16"/>
      <c r="E30" s="16"/>
      <c r="F30" s="22">
        <v>10.94204</v>
      </c>
      <c r="G30" s="22">
        <v>9.6973780000000005</v>
      </c>
      <c r="H30" s="22">
        <v>10.25271</v>
      </c>
      <c r="I30" s="6"/>
    </row>
    <row r="31" spans="2:15" ht="15" customHeight="1" x14ac:dyDescent="0.25">
      <c r="B31" s="2" t="s">
        <v>39</v>
      </c>
      <c r="C31" s="1" t="s">
        <v>38</v>
      </c>
      <c r="D31" s="19">
        <v>20.999999999999996</v>
      </c>
      <c r="E31" s="19">
        <v>20.999999999999996</v>
      </c>
      <c r="F31" s="19">
        <v>20.999999999999996</v>
      </c>
      <c r="G31" s="19">
        <v>20.999999999999996</v>
      </c>
      <c r="H31" s="19">
        <f>+C10</f>
        <v>23.199999999999996</v>
      </c>
    </row>
    <row r="32" spans="2:15" x14ac:dyDescent="0.25">
      <c r="B32" s="2" t="s">
        <v>40</v>
      </c>
      <c r="C32" s="1" t="s">
        <v>38</v>
      </c>
      <c r="D32" s="20">
        <v>17.399999999999999</v>
      </c>
      <c r="E32" s="20">
        <v>17.399999999999999</v>
      </c>
      <c r="F32" s="20">
        <v>17.399999999999999</v>
      </c>
      <c r="G32" s="20">
        <v>17.399999999999999</v>
      </c>
      <c r="H32" s="19">
        <f>+C11</f>
        <v>19.099999999999998</v>
      </c>
    </row>
    <row r="33" spans="2:15" ht="15" customHeight="1" x14ac:dyDescent="0.25">
      <c r="B33" s="2" t="s">
        <v>41</v>
      </c>
      <c r="C33" s="2"/>
      <c r="D33" s="22">
        <f>D25/(D32*8760)</f>
        <v>0.37611179997900596</v>
      </c>
      <c r="E33" s="22">
        <f>E25/(E32*8760)</f>
        <v>0.39945512517713744</v>
      </c>
      <c r="F33" s="22">
        <f>F25/(F32*8760)</f>
        <v>0.39550293916968454</v>
      </c>
      <c r="G33" s="22">
        <f>G25/(G32*8760)</f>
        <v>0.36325875846323413</v>
      </c>
      <c r="H33" s="22">
        <f>H25/(H32*8760)</f>
        <v>0.34313407564130155</v>
      </c>
    </row>
    <row r="38" spans="2:15" ht="15" customHeight="1" x14ac:dyDescent="0.25"/>
    <row r="39" spans="2:15" x14ac:dyDescent="0.25">
      <c r="B39" t="s">
        <v>42</v>
      </c>
    </row>
    <row r="40" spans="2:15" ht="18" x14ac:dyDescent="0.35">
      <c r="B40" s="2" t="s">
        <v>103</v>
      </c>
      <c r="C40" s="45">
        <f>+G19</f>
        <v>5.7289758000000003E-2</v>
      </c>
      <c r="D40" s="45" t="str">
        <f>+H19</f>
        <v>gCO2/BTU</v>
      </c>
      <c r="E40" s="2" t="s">
        <v>129</v>
      </c>
      <c r="G40" s="24"/>
      <c r="H40" s="24"/>
    </row>
    <row r="41" spans="2:15" ht="15.75" thickBot="1" x14ac:dyDescent="0.3">
      <c r="B41" s="2"/>
      <c r="C41" s="2"/>
      <c r="D41" s="45"/>
      <c r="E41" s="24"/>
    </row>
    <row r="42" spans="2:15" ht="15.75" thickBot="1" x14ac:dyDescent="0.3">
      <c r="D42" s="25">
        <f>+D22</f>
        <v>2014</v>
      </c>
      <c r="E42" s="26">
        <f>+E22</f>
        <v>2015</v>
      </c>
      <c r="F42" s="26">
        <f>+F22</f>
        <v>2016</v>
      </c>
      <c r="G42" s="26">
        <f>+G22</f>
        <v>2017</v>
      </c>
      <c r="H42" s="27">
        <f>+H22</f>
        <v>2018</v>
      </c>
      <c r="I42" s="12">
        <f t="shared" ref="I42:O42" si="6">+H42+1</f>
        <v>2019</v>
      </c>
      <c r="J42" s="13">
        <f t="shared" si="6"/>
        <v>2020</v>
      </c>
      <c r="K42" s="13">
        <f t="shared" si="6"/>
        <v>2021</v>
      </c>
      <c r="L42" s="13">
        <f t="shared" si="6"/>
        <v>2022</v>
      </c>
      <c r="M42" s="13">
        <f t="shared" si="6"/>
        <v>2023</v>
      </c>
      <c r="N42" s="13">
        <f t="shared" si="6"/>
        <v>2024</v>
      </c>
      <c r="O42" s="14">
        <f t="shared" si="6"/>
        <v>2025</v>
      </c>
    </row>
    <row r="43" spans="2:15" ht="18" x14ac:dyDescent="0.35">
      <c r="B43" s="2" t="s">
        <v>45</v>
      </c>
      <c r="C43" s="1" t="s">
        <v>28</v>
      </c>
      <c r="D43" s="16">
        <f t="shared" ref="D43:O43" si="7">+D25</f>
        <v>57328.465000000004</v>
      </c>
      <c r="E43" s="16">
        <f t="shared" si="7"/>
        <v>60886.547999999995</v>
      </c>
      <c r="F43" s="16">
        <f t="shared" si="7"/>
        <v>60284.14</v>
      </c>
      <c r="G43" s="16">
        <f t="shared" si="7"/>
        <v>55369.352999999996</v>
      </c>
      <c r="H43" s="16">
        <f t="shared" si="7"/>
        <v>57411.820999999996</v>
      </c>
      <c r="I43" s="16">
        <f t="shared" si="7"/>
        <v>60569.471154999992</v>
      </c>
      <c r="J43" s="16">
        <f t="shared" si="7"/>
        <v>63900.792068524985</v>
      </c>
      <c r="K43" s="16">
        <f t="shared" si="7"/>
        <v>67415.335632293849</v>
      </c>
      <c r="L43" s="16">
        <f t="shared" si="7"/>
        <v>71123.17909207</v>
      </c>
      <c r="M43" s="16">
        <f t="shared" si="7"/>
        <v>75034.953942133841</v>
      </c>
      <c r="N43" s="16">
        <f t="shared" si="7"/>
        <v>79161.876408951197</v>
      </c>
      <c r="O43" s="16">
        <f t="shared" si="7"/>
        <v>83515.779611443504</v>
      </c>
    </row>
    <row r="44" spans="2:15" ht="18" x14ac:dyDescent="0.35">
      <c r="B44" s="2" t="s">
        <v>46</v>
      </c>
      <c r="C44" s="70" t="s">
        <v>131</v>
      </c>
      <c r="D44" s="16">
        <f t="shared" ref="D44:O44" si="8">D26*1000*940/1000000</f>
        <v>699565.54697999998</v>
      </c>
      <c r="E44" s="16">
        <f t="shared" si="8"/>
        <v>737832.96860000014</v>
      </c>
      <c r="F44" s="16">
        <f t="shared" si="8"/>
        <v>747713.12248000002</v>
      </c>
      <c r="G44" s="16">
        <f t="shared" si="8"/>
        <v>703829.78084000002</v>
      </c>
      <c r="H44" s="16">
        <f t="shared" si="8"/>
        <v>740600.09736000001</v>
      </c>
      <c r="I44" s="16">
        <f t="shared" si="8"/>
        <v>767207.12648013572</v>
      </c>
      <c r="J44" s="16">
        <f t="shared" si="8"/>
        <v>809403.51843654306</v>
      </c>
      <c r="K44" s="16">
        <f t="shared" si="8"/>
        <v>853920.71195055288</v>
      </c>
      <c r="L44" s="16">
        <f t="shared" si="8"/>
        <v>900886.35110783309</v>
      </c>
      <c r="M44" s="16">
        <f t="shared" si="8"/>
        <v>950435.1004187637</v>
      </c>
      <c r="N44" s="16">
        <f t="shared" si="8"/>
        <v>1002709.0309417957</v>
      </c>
      <c r="O44" s="16">
        <f t="shared" si="8"/>
        <v>1057858.0276435944</v>
      </c>
    </row>
    <row r="45" spans="2:15" ht="18" x14ac:dyDescent="0.35">
      <c r="B45" s="2" t="s">
        <v>48</v>
      </c>
      <c r="C45" s="1" t="s">
        <v>49</v>
      </c>
      <c r="D45" s="29">
        <f>(D44*$C$40)/D43</f>
        <v>0.69909321471666519</v>
      </c>
      <c r="E45" s="29">
        <f>(E44*$C$40)/E43</f>
        <v>0.69424648964358449</v>
      </c>
      <c r="F45" s="29">
        <f>(SUM(D44:F44)*$C$40)/SUM(D43:F43)</f>
        <v>0.70131714825246827</v>
      </c>
      <c r="G45" s="29">
        <f>(SUM(E44:G44)*$C$40)/SUM(E43:G43)</f>
        <v>0.71048365664158775</v>
      </c>
      <c r="H45" s="29">
        <f>(SUM(F44:H44)*$C$40)/SUM(F43:H43)</f>
        <v>0.72566442753717275</v>
      </c>
      <c r="I45" s="29">
        <f>+H45</f>
        <v>0.72566442753717275</v>
      </c>
      <c r="J45" s="29">
        <f t="shared" ref="J45:O45" si="9">+I45</f>
        <v>0.72566442753717275</v>
      </c>
      <c r="K45" s="29">
        <f t="shared" si="9"/>
        <v>0.72566442753717275</v>
      </c>
      <c r="L45" s="29">
        <f t="shared" si="9"/>
        <v>0.72566442753717275</v>
      </c>
      <c r="M45" s="29">
        <f t="shared" si="9"/>
        <v>0.72566442753717275</v>
      </c>
      <c r="N45" s="29">
        <f t="shared" si="9"/>
        <v>0.72566442753717275</v>
      </c>
      <c r="O45" s="29">
        <f t="shared" si="9"/>
        <v>0.72566442753717275</v>
      </c>
    </row>
    <row r="46" spans="2:15" x14ac:dyDescent="0.25">
      <c r="B46" s="2" t="s">
        <v>50</v>
      </c>
      <c r="C46" s="1" t="s">
        <v>51</v>
      </c>
      <c r="D46" s="31">
        <f t="shared" ref="D46:O46" si="10">+D43*D45</f>
        <v>40077.940891621831</v>
      </c>
      <c r="E46" s="31">
        <f t="shared" si="10"/>
        <v>42270.272215515608</v>
      </c>
      <c r="F46" s="31">
        <f t="shared" si="10"/>
        <v>42278.301149652551</v>
      </c>
      <c r="G46" s="31">
        <f t="shared" si="10"/>
        <v>39339.020385318865</v>
      </c>
      <c r="H46" s="31">
        <f t="shared" si="10"/>
        <v>41661.716219831629</v>
      </c>
      <c r="I46" s="31">
        <f t="shared" si="10"/>
        <v>43953.11061192237</v>
      </c>
      <c r="J46" s="31">
        <f t="shared" si="10"/>
        <v>46370.531695578095</v>
      </c>
      <c r="K46" s="31">
        <f t="shared" si="10"/>
        <v>48920.910938834881</v>
      </c>
      <c r="L46" s="31">
        <f t="shared" si="10"/>
        <v>51611.561040470791</v>
      </c>
      <c r="M46" s="31">
        <f t="shared" si="10"/>
        <v>54450.196897696675</v>
      </c>
      <c r="N46" s="31">
        <f t="shared" si="10"/>
        <v>57444.957727069988</v>
      </c>
      <c r="O46" s="31">
        <f t="shared" si="10"/>
        <v>60604.430402058832</v>
      </c>
    </row>
    <row r="48" spans="2:15" x14ac:dyDescent="0.25">
      <c r="B48" s="2" t="s">
        <v>53</v>
      </c>
      <c r="C48" s="2"/>
    </row>
    <row r="49" spans="2:15" x14ac:dyDescent="0.25">
      <c r="B49" s="2" t="s">
        <v>39</v>
      </c>
      <c r="C49" s="1" t="s">
        <v>38</v>
      </c>
      <c r="D49" s="33">
        <f t="shared" ref="D49:H51" si="11">+D31</f>
        <v>20.999999999999996</v>
      </c>
      <c r="E49" s="33">
        <f t="shared" si="11"/>
        <v>20.999999999999996</v>
      </c>
      <c r="F49" s="33">
        <f t="shared" si="11"/>
        <v>20.999999999999996</v>
      </c>
      <c r="G49" s="33">
        <f t="shared" si="11"/>
        <v>20.999999999999996</v>
      </c>
      <c r="H49" s="33">
        <f t="shared" si="11"/>
        <v>23.199999999999996</v>
      </c>
      <c r="I49" s="34">
        <f t="shared" ref="I49:O49" si="12">+H49</f>
        <v>23.199999999999996</v>
      </c>
      <c r="J49" s="34">
        <f>+I49+4.2</f>
        <v>27.399999999999995</v>
      </c>
      <c r="K49" s="34">
        <f t="shared" si="12"/>
        <v>27.399999999999995</v>
      </c>
      <c r="L49" s="34">
        <f t="shared" si="12"/>
        <v>27.399999999999995</v>
      </c>
      <c r="M49" s="34">
        <f>+L49+1.5</f>
        <v>28.899999999999995</v>
      </c>
      <c r="N49" s="34">
        <f t="shared" si="12"/>
        <v>28.899999999999995</v>
      </c>
      <c r="O49" s="34">
        <f t="shared" si="12"/>
        <v>28.899999999999995</v>
      </c>
    </row>
    <row r="50" spans="2:15" x14ac:dyDescent="0.25">
      <c r="B50" s="2" t="s">
        <v>40</v>
      </c>
      <c r="C50" s="1" t="s">
        <v>38</v>
      </c>
      <c r="D50" s="33">
        <f t="shared" si="11"/>
        <v>17.399999999999999</v>
      </c>
      <c r="E50" s="33">
        <f t="shared" si="11"/>
        <v>17.399999999999999</v>
      </c>
      <c r="F50" s="33">
        <f t="shared" si="11"/>
        <v>17.399999999999999</v>
      </c>
      <c r="G50" s="33">
        <f t="shared" si="11"/>
        <v>17.399999999999999</v>
      </c>
      <c r="H50" s="33">
        <f t="shared" si="11"/>
        <v>19.099999999999998</v>
      </c>
      <c r="I50" s="34">
        <f>+H50</f>
        <v>19.099999999999998</v>
      </c>
      <c r="J50" s="34">
        <f>($H$50/$H$49)*J49</f>
        <v>22.557758620689651</v>
      </c>
      <c r="K50" s="34">
        <f t="shared" ref="K50:O50" si="13">($H$50/$H$49)*K49</f>
        <v>22.557758620689651</v>
      </c>
      <c r="L50" s="34">
        <f t="shared" si="13"/>
        <v>22.557758620689651</v>
      </c>
      <c r="M50" s="34">
        <f t="shared" si="13"/>
        <v>23.792672413793099</v>
      </c>
      <c r="N50" s="34">
        <f t="shared" si="13"/>
        <v>23.792672413793099</v>
      </c>
      <c r="O50" s="34">
        <f t="shared" si="13"/>
        <v>23.792672413793099</v>
      </c>
    </row>
    <row r="51" spans="2:15" x14ac:dyDescent="0.25">
      <c r="B51" s="2" t="s">
        <v>54</v>
      </c>
      <c r="C51" s="1"/>
      <c r="D51" s="22">
        <f t="shared" si="11"/>
        <v>0.37611179997900596</v>
      </c>
      <c r="E51" s="22">
        <f t="shared" si="11"/>
        <v>0.39945512517713744</v>
      </c>
      <c r="F51" s="22">
        <f t="shared" si="11"/>
        <v>0.39550293916968454</v>
      </c>
      <c r="G51" s="22">
        <f t="shared" si="11"/>
        <v>0.36325875846323413</v>
      </c>
      <c r="H51" s="22">
        <f t="shared" si="11"/>
        <v>0.34313407564130155</v>
      </c>
      <c r="I51" s="22">
        <f t="shared" ref="I51:O51" si="14">I25/(I50*8760)</f>
        <v>0.36200644980157309</v>
      </c>
      <c r="J51" s="22">
        <f t="shared" si="14"/>
        <v>0.32337481260377016</v>
      </c>
      <c r="K51" s="22">
        <f t="shared" si="14"/>
        <v>0.34116042729697749</v>
      </c>
      <c r="L51" s="22">
        <f t="shared" si="14"/>
        <v>0.3599242507983112</v>
      </c>
      <c r="M51" s="22">
        <f t="shared" si="14"/>
        <v>0.36001142968258754</v>
      </c>
      <c r="N51" s="22">
        <f t="shared" si="14"/>
        <v>0.37981205831512982</v>
      </c>
      <c r="O51" s="22">
        <f t="shared" si="14"/>
        <v>0.40070172152246192</v>
      </c>
    </row>
    <row r="52" spans="2:15" x14ac:dyDescent="0.25">
      <c r="B52" s="2" t="s">
        <v>55</v>
      </c>
      <c r="C52" s="1" t="s">
        <v>38</v>
      </c>
      <c r="I52" s="33">
        <f t="shared" ref="I52:K52" si="15">+I49-H49</f>
        <v>0</v>
      </c>
      <c r="J52" s="33">
        <f t="shared" si="15"/>
        <v>4.1999999999999993</v>
      </c>
      <c r="K52" s="33">
        <f t="shared" si="15"/>
        <v>0</v>
      </c>
      <c r="L52" s="33">
        <f>+L49-K49</f>
        <v>0</v>
      </c>
      <c r="M52" s="33">
        <f>+M49-L49</f>
        <v>1.5</v>
      </c>
      <c r="N52" s="33">
        <f>+N49-M49</f>
        <v>0</v>
      </c>
      <c r="O52" s="33">
        <f>+O49-N49</f>
        <v>0</v>
      </c>
    </row>
    <row r="55" spans="2:15" x14ac:dyDescent="0.25">
      <c r="B55" s="2" t="s">
        <v>56</v>
      </c>
    </row>
    <row r="56" spans="2:15" ht="18" x14ac:dyDescent="0.35">
      <c r="B56" s="2" t="s">
        <v>45</v>
      </c>
      <c r="C56" s="1" t="s">
        <v>28</v>
      </c>
      <c r="D56" t="s">
        <v>108</v>
      </c>
    </row>
    <row r="57" spans="2:15" ht="18" x14ac:dyDescent="0.35">
      <c r="B57" s="2" t="s">
        <v>46</v>
      </c>
      <c r="C57" s="1" t="s">
        <v>47</v>
      </c>
      <c r="D57" t="s">
        <v>361</v>
      </c>
    </row>
    <row r="58" spans="2:15" ht="18" x14ac:dyDescent="0.35">
      <c r="B58" s="2" t="s">
        <v>133</v>
      </c>
      <c r="C58" s="1" t="s">
        <v>49</v>
      </c>
      <c r="D58" t="s">
        <v>75</v>
      </c>
    </row>
    <row r="59" spans="2:15" ht="18" x14ac:dyDescent="0.35">
      <c r="B59" s="2" t="s">
        <v>43</v>
      </c>
      <c r="C59" s="35" t="s">
        <v>22</v>
      </c>
      <c r="D59" t="s">
        <v>113</v>
      </c>
    </row>
    <row r="60" spans="2:15" x14ac:dyDescent="0.25">
      <c r="B60" s="2" t="s">
        <v>50</v>
      </c>
      <c r="C60" s="1" t="s">
        <v>51</v>
      </c>
      <c r="D60" t="s">
        <v>61</v>
      </c>
    </row>
  </sheetData>
  <mergeCells count="3">
    <mergeCell ref="B2:D2"/>
    <mergeCell ref="F2:K2"/>
    <mergeCell ref="F18:H18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Document.12" shapeId="17409" r:id="rId4">
          <objectPr defaultSize="0" r:id="rId5">
            <anchor moveWithCells="1">
              <from>
                <xdr:col>1</xdr:col>
                <xdr:colOff>2028825</xdr:colOff>
                <xdr:row>34</xdr:row>
                <xdr:rowOff>47625</xdr:rowOff>
              </from>
              <to>
                <xdr:col>4</xdr:col>
                <xdr:colOff>495300</xdr:colOff>
                <xdr:row>38</xdr:row>
                <xdr:rowOff>57150</xdr:rowOff>
              </to>
            </anchor>
          </objectPr>
        </oleObject>
      </mc:Choice>
      <mc:Fallback>
        <oleObject progId="Word.Document.12" shapeId="17409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92B5C-7DB3-4024-AF26-2658CEA00756}">
  <sheetPr>
    <tabColor rgb="FFFFFF00"/>
  </sheetPr>
  <dimension ref="A1:O115"/>
  <sheetViews>
    <sheetView topLeftCell="A10" zoomScale="130" zoomScaleNormal="130" workbookViewId="0">
      <selection activeCell="H29" sqref="H29"/>
    </sheetView>
  </sheetViews>
  <sheetFormatPr baseColWidth="10" defaultRowHeight="15" x14ac:dyDescent="0.25"/>
  <cols>
    <col min="2" max="2" width="32.5703125" customWidth="1"/>
    <col min="3" max="3" width="12.7109375" customWidth="1"/>
  </cols>
  <sheetData>
    <row r="1" spans="1:11" ht="15.75" thickBot="1" x14ac:dyDescent="0.3"/>
    <row r="2" spans="1:11" ht="15.75" thickBot="1" x14ac:dyDescent="0.3">
      <c r="B2" s="264" t="s">
        <v>0</v>
      </c>
      <c r="C2" s="265"/>
      <c r="D2" s="266"/>
      <c r="F2" s="264" t="s">
        <v>63</v>
      </c>
      <c r="G2" s="265"/>
      <c r="H2" s="265"/>
      <c r="I2" s="265"/>
      <c r="J2" s="265"/>
      <c r="K2" s="266"/>
    </row>
    <row r="3" spans="1:11" ht="15.75" thickBot="1" x14ac:dyDescent="0.3">
      <c r="C3" s="1">
        <v>24</v>
      </c>
      <c r="D3" s="1"/>
    </row>
    <row r="4" spans="1:11" x14ac:dyDescent="0.25">
      <c r="A4">
        <v>2</v>
      </c>
      <c r="B4" s="2" t="s">
        <v>3</v>
      </c>
      <c r="C4" t="str">
        <f>VLOOKUP($C$3,'[11]Potencia Inst y Efect'!$A$9:$W$40,A4,0)</f>
        <v>Tarija</v>
      </c>
      <c r="F4" s="274" t="s">
        <v>117</v>
      </c>
      <c r="G4" s="274"/>
      <c r="H4" s="274"/>
      <c r="I4" s="274"/>
      <c r="J4" s="274"/>
      <c r="K4" s="280" t="s">
        <v>5</v>
      </c>
    </row>
    <row r="5" spans="1:11" ht="15.75" customHeight="1" thickBot="1" x14ac:dyDescent="0.3">
      <c r="A5">
        <v>3</v>
      </c>
      <c r="B5" s="2" t="s">
        <v>6</v>
      </c>
      <c r="C5" t="str">
        <f>VLOOKUP($C$3,'[11]Potencia Inst y Efect'!$A$9:$W$40,A5,0)</f>
        <v>Aniceto Arce</v>
      </c>
      <c r="F5" s="274"/>
      <c r="G5" s="274"/>
      <c r="H5" s="274"/>
      <c r="I5" s="274"/>
      <c r="J5" s="274"/>
      <c r="K5" s="281"/>
    </row>
    <row r="6" spans="1:11" x14ac:dyDescent="0.25">
      <c r="A6">
        <v>4</v>
      </c>
      <c r="B6" s="2" t="s">
        <v>7</v>
      </c>
      <c r="C6" t="str">
        <f>VLOOKUP($C$3,'[11]Potencia Inst y Efect'!$A$9:$W$40,A6,0)</f>
        <v>Bermejo</v>
      </c>
    </row>
    <row r="7" spans="1:11" ht="15" customHeight="1" x14ac:dyDescent="0.25">
      <c r="A7">
        <v>5</v>
      </c>
      <c r="B7" s="2" t="s">
        <v>8</v>
      </c>
      <c r="C7" s="67" t="str">
        <f>VLOOKUP($C$3,'[11]Potencia Inst y Efect'!$A$9:$W$40,A7,0)</f>
        <v>SETAR</v>
      </c>
      <c r="F7" s="2" t="s">
        <v>65</v>
      </c>
      <c r="G7" s="39" t="s">
        <v>162</v>
      </c>
    </row>
    <row r="8" spans="1:11" x14ac:dyDescent="0.25">
      <c r="A8">
        <v>6</v>
      </c>
      <c r="B8" s="2" t="s">
        <v>9</v>
      </c>
      <c r="C8" t="str">
        <f>VLOOKUP($C$3,'[11]Potencia Inst y Efect'!$A$9:$W$40,A8,0)</f>
        <v>Gas</v>
      </c>
      <c r="F8" s="2" t="s">
        <v>119</v>
      </c>
      <c r="G8" s="36" t="s">
        <v>163</v>
      </c>
      <c r="H8" s="1"/>
    </row>
    <row r="9" spans="1:11" x14ac:dyDescent="0.25">
      <c r="A9">
        <v>10</v>
      </c>
      <c r="B9" s="2" t="s">
        <v>10</v>
      </c>
      <c r="C9" s="4">
        <f>VLOOKUP($C$3,'[11]Potencia Inst y Efect'!$A$9:$W$40,A9,0)</f>
        <v>18.055999999999997</v>
      </c>
      <c r="D9" s="1"/>
      <c r="G9" s="2" t="s">
        <v>68</v>
      </c>
      <c r="H9" s="63">
        <v>44470</v>
      </c>
    </row>
    <row r="10" spans="1:11" x14ac:dyDescent="0.25">
      <c r="A10">
        <v>15</v>
      </c>
      <c r="B10" s="2" t="s">
        <v>11</v>
      </c>
      <c r="C10" s="4">
        <f>VLOOKUP($C$3,'[11]Potencia Inst y Efect'!$A$9:$W$40,A10,0)</f>
        <v>14.443999999999999</v>
      </c>
      <c r="D10" s="1"/>
      <c r="G10" s="2" t="s">
        <v>16</v>
      </c>
      <c r="H10" t="s">
        <v>17</v>
      </c>
    </row>
    <row r="11" spans="1:11" x14ac:dyDescent="0.25">
      <c r="A11">
        <v>21</v>
      </c>
      <c r="B11" s="2" t="s">
        <v>12</v>
      </c>
      <c r="C11" s="4">
        <f>VLOOKUP($C$3,'[11]Potencia Inst y Efect'!$A$9:$W$40,A11,0)</f>
        <v>11.55</v>
      </c>
      <c r="D11" s="1"/>
      <c r="G11" s="2" t="s">
        <v>19</v>
      </c>
      <c r="H11" t="s">
        <v>20</v>
      </c>
    </row>
    <row r="12" spans="1:11" x14ac:dyDescent="0.25">
      <c r="B12" s="2" t="s">
        <v>121</v>
      </c>
      <c r="C12" s="4">
        <f>SUM(F26:H26)/SUM(F25:H25)</f>
        <v>13.250152829182118</v>
      </c>
      <c r="D12" s="1"/>
    </row>
    <row r="13" spans="1:11" x14ac:dyDescent="0.25">
      <c r="A13">
        <v>8</v>
      </c>
      <c r="B13" s="2" t="s">
        <v>14</v>
      </c>
      <c r="C13" s="1"/>
      <c r="D13" s="1"/>
    </row>
    <row r="14" spans="1:11" x14ac:dyDescent="0.25">
      <c r="A14">
        <v>11</v>
      </c>
      <c r="B14" s="2" t="s">
        <v>10</v>
      </c>
      <c r="C14" s="1"/>
      <c r="D14" s="1"/>
      <c r="I14" s="1"/>
    </row>
    <row r="15" spans="1:11" x14ac:dyDescent="0.25">
      <c r="A15">
        <v>16</v>
      </c>
      <c r="B15" s="2" t="s">
        <v>11</v>
      </c>
      <c r="C15" s="1"/>
      <c r="D15" s="1"/>
      <c r="I15" s="1"/>
    </row>
    <row r="16" spans="1:11" x14ac:dyDescent="0.25">
      <c r="A16">
        <v>22</v>
      </c>
      <c r="B16" s="2" t="s">
        <v>12</v>
      </c>
      <c r="C16" s="1"/>
      <c r="D16" s="1"/>
    </row>
    <row r="17" spans="2:15" ht="15.75" thickBot="1" x14ac:dyDescent="0.3">
      <c r="B17" s="2" t="s">
        <v>16</v>
      </c>
      <c r="C17" t="s">
        <v>17</v>
      </c>
      <c r="D17" s="1"/>
    </row>
    <row r="18" spans="2:15" ht="15.75" thickBot="1" x14ac:dyDescent="0.3">
      <c r="B18" s="2" t="s">
        <v>71</v>
      </c>
      <c r="C18" s="68" t="s">
        <v>123</v>
      </c>
      <c r="F18" s="264" t="s">
        <v>18</v>
      </c>
      <c r="G18" s="265"/>
      <c r="H18" s="266"/>
    </row>
    <row r="19" spans="2:15" ht="15.75" x14ac:dyDescent="0.25">
      <c r="B19" s="2" t="s">
        <v>164</v>
      </c>
      <c r="C19" s="78">
        <v>5.5E-2</v>
      </c>
      <c r="F19" t="s">
        <v>21</v>
      </c>
      <c r="G19" s="5">
        <f>54300*0.00000105506</f>
        <v>5.7289758000000003E-2</v>
      </c>
      <c r="H19" s="1" t="s">
        <v>22</v>
      </c>
    </row>
    <row r="20" spans="2:15" x14ac:dyDescent="0.25">
      <c r="B20" s="2" t="s">
        <v>25</v>
      </c>
      <c r="C20" s="6">
        <f>SUM(F27:H27)/SUM(F25:H25)</f>
        <v>0.8057744076145491</v>
      </c>
      <c r="D20" s="7"/>
      <c r="E20" s="7"/>
      <c r="F20" t="s">
        <v>24</v>
      </c>
      <c r="G20" s="5">
        <f>72600*0.00000105506</f>
        <v>7.6597356000000005E-2</v>
      </c>
      <c r="H20" s="1" t="s">
        <v>22</v>
      </c>
    </row>
    <row r="21" spans="2:15" ht="15.75" thickBot="1" x14ac:dyDescent="0.3">
      <c r="B21" t="s">
        <v>165</v>
      </c>
      <c r="C21" s="2"/>
      <c r="D21" s="8"/>
      <c r="E21" s="8"/>
      <c r="F21" s="8"/>
      <c r="G21" s="8"/>
      <c r="H21" s="8"/>
    </row>
    <row r="22" spans="2:15" ht="15.75" thickBot="1" x14ac:dyDescent="0.3">
      <c r="B22" s="2"/>
      <c r="C22" s="1" t="s">
        <v>26</v>
      </c>
      <c r="D22" s="9">
        <v>2014</v>
      </c>
      <c r="E22" s="10">
        <f>+D22+1</f>
        <v>2015</v>
      </c>
      <c r="F22" s="10">
        <f t="shared" ref="F22:O22" si="0">+E22+1</f>
        <v>2016</v>
      </c>
      <c r="G22" s="10">
        <f t="shared" si="0"/>
        <v>2017</v>
      </c>
      <c r="H22" s="11">
        <f t="shared" si="0"/>
        <v>2018</v>
      </c>
      <c r="I22" s="12">
        <f t="shared" si="0"/>
        <v>2019</v>
      </c>
      <c r="J22" s="13">
        <f t="shared" si="0"/>
        <v>2020</v>
      </c>
      <c r="K22" s="13">
        <f t="shared" si="0"/>
        <v>2021</v>
      </c>
      <c r="L22" s="13">
        <f t="shared" si="0"/>
        <v>2022</v>
      </c>
      <c r="M22" s="13">
        <f t="shared" si="0"/>
        <v>2023</v>
      </c>
      <c r="N22" s="13">
        <f t="shared" si="0"/>
        <v>2024</v>
      </c>
      <c r="O22" s="14">
        <f t="shared" si="0"/>
        <v>2025</v>
      </c>
    </row>
    <row r="23" spans="2:15" x14ac:dyDescent="0.25">
      <c r="B23" s="2" t="s">
        <v>27</v>
      </c>
      <c r="C23" s="1" t="s">
        <v>28</v>
      </c>
      <c r="D23" s="15">
        <f>+D24+D25</f>
        <v>17625.435000000001</v>
      </c>
      <c r="E23" s="15">
        <f t="shared" ref="E23:H23" si="1">+E24+E25</f>
        <v>24367.993999999999</v>
      </c>
      <c r="F23" s="15">
        <f t="shared" si="1"/>
        <v>25069.998</v>
      </c>
      <c r="G23" s="15">
        <f t="shared" si="1"/>
        <v>27032.792000000005</v>
      </c>
      <c r="H23" s="15">
        <f t="shared" si="1"/>
        <v>28138.757000000001</v>
      </c>
      <c r="I23" s="16">
        <f>H23*(1+$C$19)</f>
        <v>29686.388634999999</v>
      </c>
      <c r="J23" s="16">
        <f t="shared" ref="J23:O23" si="2">I23*(1+$C$19)</f>
        <v>31319.140009924999</v>
      </c>
      <c r="K23" s="16">
        <f t="shared" si="2"/>
        <v>33041.692710470874</v>
      </c>
      <c r="L23" s="16">
        <f t="shared" si="2"/>
        <v>34858.985809546772</v>
      </c>
      <c r="M23" s="16">
        <f t="shared" si="2"/>
        <v>36776.230029071841</v>
      </c>
      <c r="N23" s="16">
        <f t="shared" si="2"/>
        <v>38798.922680670788</v>
      </c>
      <c r="O23" s="16">
        <f t="shared" si="2"/>
        <v>40932.863428107681</v>
      </c>
    </row>
    <row r="24" spans="2:15" x14ac:dyDescent="0.25">
      <c r="B24" s="2" t="s">
        <v>29</v>
      </c>
      <c r="C24" s="1" t="s">
        <v>28</v>
      </c>
      <c r="D24" s="17"/>
      <c r="E24" s="17"/>
      <c r="F24" s="17"/>
      <c r="G24" s="17"/>
      <c r="H24" s="17"/>
      <c r="I24" s="16"/>
      <c r="J24" s="16"/>
      <c r="K24" s="16"/>
      <c r="L24" s="16"/>
      <c r="M24" s="16"/>
      <c r="N24" s="16"/>
      <c r="O24" s="16"/>
    </row>
    <row r="25" spans="2:15" x14ac:dyDescent="0.25">
      <c r="B25" s="2" t="s">
        <v>30</v>
      </c>
      <c r="C25" s="1" t="s">
        <v>28</v>
      </c>
      <c r="D25" s="17">
        <v>17625.435000000001</v>
      </c>
      <c r="E25" s="17">
        <v>24367.993999999999</v>
      </c>
      <c r="F25" s="17">
        <v>25069.998</v>
      </c>
      <c r="G25" s="17">
        <v>27032.792000000005</v>
      </c>
      <c r="H25" s="17">
        <v>28138.757000000001</v>
      </c>
      <c r="I25" s="16">
        <f>+I23-I24</f>
        <v>29686.388634999999</v>
      </c>
      <c r="J25" s="16">
        <f t="shared" ref="J25:O25" si="3">+J23-J24</f>
        <v>31319.140009924999</v>
      </c>
      <c r="K25" s="16">
        <f t="shared" si="3"/>
        <v>33041.692710470874</v>
      </c>
      <c r="L25" s="16">
        <f t="shared" si="3"/>
        <v>34858.985809546772</v>
      </c>
      <c r="M25" s="16">
        <f t="shared" si="3"/>
        <v>36776.230029071841</v>
      </c>
      <c r="N25" s="16">
        <f t="shared" si="3"/>
        <v>38798.922680670788</v>
      </c>
      <c r="O25" s="16">
        <f t="shared" si="3"/>
        <v>40932.863428107681</v>
      </c>
    </row>
    <row r="26" spans="2:15" x14ac:dyDescent="0.25">
      <c r="B26" s="2" t="s">
        <v>31</v>
      </c>
      <c r="C26" s="1" t="s">
        <v>127</v>
      </c>
      <c r="D26" s="17"/>
      <c r="E26" s="17">
        <v>282967.19999999995</v>
      </c>
      <c r="F26" s="17">
        <v>292904.17000000004</v>
      </c>
      <c r="G26" s="79">
        <v>368663.22899999999</v>
      </c>
      <c r="H26" s="79">
        <v>401645.36199999996</v>
      </c>
      <c r="I26" s="16">
        <f>+I25*$C$12</f>
        <v>393349.1863602451</v>
      </c>
      <c r="J26" s="16">
        <f t="shared" ref="J26:O26" si="4">+J25*$C$12</f>
        <v>414983.39161005861</v>
      </c>
      <c r="K26" s="16">
        <f t="shared" si="4"/>
        <v>437807.47814861184</v>
      </c>
      <c r="L26" s="16">
        <f t="shared" si="4"/>
        <v>461886.8894467855</v>
      </c>
      <c r="M26" s="16">
        <f t="shared" si="4"/>
        <v>487290.66836635862</v>
      </c>
      <c r="N26" s="16">
        <f t="shared" si="4"/>
        <v>514091.65512650833</v>
      </c>
      <c r="O26" s="16">
        <f t="shared" si="4"/>
        <v>542366.69615846628</v>
      </c>
    </row>
    <row r="27" spans="2:15" x14ac:dyDescent="0.25">
      <c r="B27" s="2" t="s">
        <v>33</v>
      </c>
      <c r="C27" s="1" t="s">
        <v>28</v>
      </c>
      <c r="D27" s="17">
        <v>19097.196999999996</v>
      </c>
      <c r="E27" s="17">
        <v>19975.205000000002</v>
      </c>
      <c r="F27" s="17">
        <v>20153.143000000004</v>
      </c>
      <c r="G27" s="17">
        <v>21583.880999999998</v>
      </c>
      <c r="H27" s="17">
        <v>22919.561000000002</v>
      </c>
      <c r="I27" s="16">
        <f>I25*$C$20</f>
        <v>23920.532216582407</v>
      </c>
      <c r="J27" s="16">
        <f t="shared" ref="J27:O27" si="5">J25*$C$20</f>
        <v>25236.161488494439</v>
      </c>
      <c r="K27" s="16">
        <f t="shared" si="5"/>
        <v>26624.150370361633</v>
      </c>
      <c r="L27" s="16">
        <f t="shared" si="5"/>
        <v>28088.478640731522</v>
      </c>
      <c r="M27" s="16">
        <f t="shared" si="5"/>
        <v>29633.344965971755</v>
      </c>
      <c r="N27" s="16">
        <f t="shared" si="5"/>
        <v>31263.178939100198</v>
      </c>
      <c r="O27" s="16">
        <f t="shared" si="5"/>
        <v>32982.653780750712</v>
      </c>
    </row>
    <row r="28" spans="2:15" x14ac:dyDescent="0.25">
      <c r="B28" s="2" t="s">
        <v>34</v>
      </c>
      <c r="C28" s="1"/>
      <c r="D28" s="17">
        <v>10731</v>
      </c>
      <c r="E28" s="17">
        <v>11261</v>
      </c>
      <c r="F28" s="17">
        <v>11717</v>
      </c>
      <c r="G28" s="17">
        <v>12254</v>
      </c>
      <c r="H28" s="17">
        <v>12941</v>
      </c>
      <c r="I28" s="6"/>
    </row>
    <row r="29" spans="2:15" x14ac:dyDescent="0.25">
      <c r="B29" s="2" t="s">
        <v>35</v>
      </c>
      <c r="C29" s="18" t="s">
        <v>36</v>
      </c>
      <c r="D29" s="16">
        <f>(D27*1000/D28)/12</f>
        <v>148.30240269623829</v>
      </c>
      <c r="E29" s="16">
        <f>(E27*1000/E28)/12</f>
        <v>147.819946422757</v>
      </c>
      <c r="F29" s="16">
        <f>(F27*1000/F28)/12</f>
        <v>143.33264345253338</v>
      </c>
      <c r="G29" s="16">
        <f>(G27*1000/G28)/12</f>
        <v>146.7811938958707</v>
      </c>
      <c r="H29" s="16">
        <f>(H27*1000/H28)/12</f>
        <v>147.59009478917136</v>
      </c>
      <c r="I29" s="6"/>
    </row>
    <row r="30" spans="2:15" x14ac:dyDescent="0.25">
      <c r="B30" s="2" t="s">
        <v>37</v>
      </c>
      <c r="C30" s="1" t="s">
        <v>38</v>
      </c>
      <c r="D30" s="16"/>
      <c r="E30" s="16"/>
      <c r="F30" s="22">
        <v>5.91</v>
      </c>
      <c r="G30" s="22">
        <v>5.96</v>
      </c>
      <c r="H30" s="22">
        <v>6.1</v>
      </c>
      <c r="I30" s="6"/>
    </row>
    <row r="31" spans="2:15" ht="15" customHeight="1" x14ac:dyDescent="0.25">
      <c r="B31" s="2" t="s">
        <v>39</v>
      </c>
      <c r="C31" s="1" t="s">
        <v>38</v>
      </c>
      <c r="D31" s="19">
        <v>10.199000000000002</v>
      </c>
      <c r="E31" s="19">
        <v>9.23</v>
      </c>
      <c r="F31" s="19">
        <v>12.22</v>
      </c>
      <c r="G31" s="19">
        <v>15.419</v>
      </c>
      <c r="H31" s="19">
        <f>+C10</f>
        <v>14.443999999999999</v>
      </c>
    </row>
    <row r="32" spans="2:15" x14ac:dyDescent="0.25">
      <c r="B32" s="2" t="s">
        <v>40</v>
      </c>
      <c r="C32" s="1" t="s">
        <v>38</v>
      </c>
      <c r="D32" s="19">
        <v>8.15</v>
      </c>
      <c r="E32" s="19">
        <v>7.35</v>
      </c>
      <c r="F32" s="19">
        <v>9.6</v>
      </c>
      <c r="G32" s="20">
        <v>12.399999999999999</v>
      </c>
      <c r="H32" s="19">
        <f>+C11</f>
        <v>11.55</v>
      </c>
    </row>
    <row r="33" spans="2:15" ht="15" customHeight="1" x14ac:dyDescent="0.25">
      <c r="B33" s="2" t="s">
        <v>41</v>
      </c>
      <c r="C33" s="2"/>
      <c r="D33" s="22">
        <f>D25/(D32*8760)</f>
        <v>0.24687557777964536</v>
      </c>
      <c r="E33" s="22">
        <f>E25/(E32*8760)</f>
        <v>0.37846727549467274</v>
      </c>
      <c r="F33" s="22">
        <f>F25/(F32*8760)</f>
        <v>0.29811165810502283</v>
      </c>
      <c r="G33" s="22">
        <f>G25/(G32*8760)</f>
        <v>0.2488657386949478</v>
      </c>
      <c r="H33" s="22">
        <f>H25/(H32*8760)</f>
        <v>0.2781114175018285</v>
      </c>
    </row>
    <row r="38" spans="2:15" ht="15" customHeight="1" x14ac:dyDescent="0.25"/>
    <row r="39" spans="2:15" x14ac:dyDescent="0.25">
      <c r="B39" t="s">
        <v>42</v>
      </c>
    </row>
    <row r="40" spans="2:15" ht="18" x14ac:dyDescent="0.35">
      <c r="B40" s="2" t="s">
        <v>103</v>
      </c>
      <c r="C40" s="45">
        <f>+G19</f>
        <v>5.7289758000000003E-2</v>
      </c>
      <c r="D40" s="24" t="e">
        <f>+#REF!</f>
        <v>#REF!</v>
      </c>
      <c r="E40" t="s">
        <v>21</v>
      </c>
      <c r="F40" s="24"/>
      <c r="G40" s="24"/>
      <c r="H40" s="24"/>
    </row>
    <row r="41" spans="2:15" ht="15.75" thickBot="1" x14ac:dyDescent="0.3"/>
    <row r="42" spans="2:15" ht="15.75" thickBot="1" x14ac:dyDescent="0.3">
      <c r="D42" s="25">
        <f>+D22</f>
        <v>2014</v>
      </c>
      <c r="E42" s="26">
        <f>+E22</f>
        <v>2015</v>
      </c>
      <c r="F42" s="26">
        <f>+F22</f>
        <v>2016</v>
      </c>
      <c r="G42" s="26">
        <f>+G22</f>
        <v>2017</v>
      </c>
      <c r="H42" s="27">
        <f>+H22</f>
        <v>2018</v>
      </c>
      <c r="I42" s="12">
        <f t="shared" ref="I42:O42" si="6">+H42+1</f>
        <v>2019</v>
      </c>
      <c r="J42" s="13">
        <f t="shared" si="6"/>
        <v>2020</v>
      </c>
      <c r="K42" s="13">
        <f t="shared" si="6"/>
        <v>2021</v>
      </c>
      <c r="L42" s="13">
        <f t="shared" si="6"/>
        <v>2022</v>
      </c>
      <c r="M42" s="13">
        <f t="shared" si="6"/>
        <v>2023</v>
      </c>
      <c r="N42" s="13">
        <f t="shared" si="6"/>
        <v>2024</v>
      </c>
      <c r="O42" s="14">
        <f t="shared" si="6"/>
        <v>2025</v>
      </c>
    </row>
    <row r="43" spans="2:15" ht="18" x14ac:dyDescent="0.35">
      <c r="B43" s="2" t="s">
        <v>45</v>
      </c>
      <c r="C43" s="1" t="s">
        <v>28</v>
      </c>
      <c r="D43" s="16">
        <f>+D25</f>
        <v>17625.435000000001</v>
      </c>
      <c r="E43" s="16">
        <f t="shared" ref="E43:O43" si="7">+E25</f>
        <v>24367.993999999999</v>
      </c>
      <c r="F43" s="16">
        <f t="shared" si="7"/>
        <v>25069.998</v>
      </c>
      <c r="G43" s="16">
        <f t="shared" si="7"/>
        <v>27032.792000000005</v>
      </c>
      <c r="H43" s="16">
        <f t="shared" si="7"/>
        <v>28138.757000000001</v>
      </c>
      <c r="I43" s="16">
        <f t="shared" si="7"/>
        <v>29686.388634999999</v>
      </c>
      <c r="J43" s="16">
        <f t="shared" si="7"/>
        <v>31319.140009924999</v>
      </c>
      <c r="K43" s="16">
        <f t="shared" si="7"/>
        <v>33041.692710470874</v>
      </c>
      <c r="L43" s="16">
        <f t="shared" si="7"/>
        <v>34858.985809546772</v>
      </c>
      <c r="M43" s="16">
        <f t="shared" si="7"/>
        <v>36776.230029071841</v>
      </c>
      <c r="N43" s="16">
        <f t="shared" si="7"/>
        <v>38798.922680670788</v>
      </c>
      <c r="O43" s="16">
        <f t="shared" si="7"/>
        <v>40932.863428107681</v>
      </c>
    </row>
    <row r="44" spans="2:15" ht="18" x14ac:dyDescent="0.35">
      <c r="B44" s="2" t="s">
        <v>46</v>
      </c>
      <c r="C44" s="1" t="s">
        <v>47</v>
      </c>
      <c r="D44" s="16"/>
      <c r="E44" s="16">
        <f>E26*1000*940/1000000</f>
        <v>265989.16799999995</v>
      </c>
      <c r="F44" s="16">
        <f t="shared" ref="F44:O44" si="8">F26*1000*940/1000000</f>
        <v>275329.91980000003</v>
      </c>
      <c r="G44" s="16">
        <f t="shared" si="8"/>
        <v>346543.43526</v>
      </c>
      <c r="H44" s="16">
        <f t="shared" si="8"/>
        <v>377546.64027999993</v>
      </c>
      <c r="I44" s="16">
        <f t="shared" si="8"/>
        <v>369748.23517863045</v>
      </c>
      <c r="J44" s="16">
        <f t="shared" si="8"/>
        <v>390084.38811345509</v>
      </c>
      <c r="K44" s="16">
        <f t="shared" si="8"/>
        <v>411539.02945969516</v>
      </c>
      <c r="L44" s="16">
        <f t="shared" si="8"/>
        <v>434173.67607997841</v>
      </c>
      <c r="M44" s="16">
        <f t="shared" si="8"/>
        <v>458053.22826437716</v>
      </c>
      <c r="N44" s="16">
        <f t="shared" si="8"/>
        <v>483246.15581891785</v>
      </c>
      <c r="O44" s="16">
        <f t="shared" si="8"/>
        <v>509824.69438895828</v>
      </c>
    </row>
    <row r="45" spans="2:15" ht="18" x14ac:dyDescent="0.35">
      <c r="B45" s="2" t="s">
        <v>48</v>
      </c>
      <c r="C45" s="1" t="s">
        <v>49</v>
      </c>
      <c r="D45" s="29">
        <f>D44*$C$40/D43</f>
        <v>0</v>
      </c>
      <c r="E45" s="29">
        <f>SUM(E44)*$C$40/SUM(E43)</f>
        <v>0.62534712809521142</v>
      </c>
      <c r="F45" s="29">
        <f>SUM(E44:F44)*$C$40/SUM(E43:F43)</f>
        <v>0.62729164932189707</v>
      </c>
      <c r="G45" s="29">
        <f>SUM(E44:G44)*$C$40/SUM(E43:G43)</f>
        <v>0.66516160058430718</v>
      </c>
      <c r="H45" s="29">
        <f>SUM(F44:H44)*$C$40/SUM(F43:H43)</f>
        <v>0.71355216610404737</v>
      </c>
      <c r="I45" s="29">
        <f t="shared" ref="I45:O45" si="9">+H45</f>
        <v>0.71355216610404737</v>
      </c>
      <c r="J45" s="29">
        <f t="shared" si="9"/>
        <v>0.71355216610404737</v>
      </c>
      <c r="K45" s="29">
        <f t="shared" si="9"/>
        <v>0.71355216610404737</v>
      </c>
      <c r="L45" s="29">
        <f t="shared" si="9"/>
        <v>0.71355216610404737</v>
      </c>
      <c r="M45" s="29">
        <f t="shared" si="9"/>
        <v>0.71355216610404737</v>
      </c>
      <c r="N45" s="29">
        <f t="shared" si="9"/>
        <v>0.71355216610404737</v>
      </c>
      <c r="O45" s="29">
        <f t="shared" si="9"/>
        <v>0.71355216610404737</v>
      </c>
    </row>
    <row r="46" spans="2:15" x14ac:dyDescent="0.25">
      <c r="B46" s="2" t="s">
        <v>50</v>
      </c>
      <c r="C46" s="1" t="s">
        <v>51</v>
      </c>
      <c r="D46" s="31"/>
      <c r="E46" s="31">
        <f>+E43*E45</f>
        <v>15238.455065341343</v>
      </c>
      <c r="F46" s="31">
        <f t="shared" ref="F46:O46" si="10">+F43*F45</f>
        <v>15726.200393916661</v>
      </c>
      <c r="G46" s="31">
        <f t="shared" si="10"/>
        <v>17981.175194982658</v>
      </c>
      <c r="H46" s="31">
        <f t="shared" si="10"/>
        <v>20078.471008825425</v>
      </c>
      <c r="I46" s="31">
        <f t="shared" si="10"/>
        <v>21182.786914310822</v>
      </c>
      <c r="J46" s="31">
        <f t="shared" si="10"/>
        <v>22347.840194597917</v>
      </c>
      <c r="K46" s="31">
        <f t="shared" si="10"/>
        <v>23576.971405300803</v>
      </c>
      <c r="L46" s="31">
        <f t="shared" si="10"/>
        <v>24873.70483259235</v>
      </c>
      <c r="M46" s="31">
        <f t="shared" si="10"/>
        <v>26241.758598384924</v>
      </c>
      <c r="N46" s="31">
        <f t="shared" si="10"/>
        <v>27685.055321296095</v>
      </c>
      <c r="O46" s="31">
        <f t="shared" si="10"/>
        <v>29207.733363967378</v>
      </c>
    </row>
    <row r="48" spans="2:15" x14ac:dyDescent="0.25">
      <c r="B48" s="2" t="s">
        <v>53</v>
      </c>
      <c r="C48" s="2"/>
    </row>
    <row r="49" spans="2:15" x14ac:dyDescent="0.25">
      <c r="B49" s="2" t="s">
        <v>39</v>
      </c>
      <c r="C49" s="1" t="s">
        <v>38</v>
      </c>
      <c r="D49" s="33">
        <f t="shared" ref="D49:H51" si="11">+D31</f>
        <v>10.199000000000002</v>
      </c>
      <c r="E49" s="33">
        <f t="shared" si="11"/>
        <v>9.23</v>
      </c>
      <c r="F49" s="33">
        <f t="shared" si="11"/>
        <v>12.22</v>
      </c>
      <c r="G49" s="33">
        <f t="shared" si="11"/>
        <v>15.419</v>
      </c>
      <c r="H49" s="33">
        <f t="shared" si="11"/>
        <v>14.443999999999999</v>
      </c>
      <c r="I49" s="34">
        <f>+H49</f>
        <v>14.443999999999999</v>
      </c>
      <c r="J49" s="34">
        <f t="shared" ref="J49:O50" si="12">+I49</f>
        <v>14.443999999999999</v>
      </c>
      <c r="K49" s="34">
        <f t="shared" si="12"/>
        <v>14.443999999999999</v>
      </c>
      <c r="L49" s="34">
        <f t="shared" si="12"/>
        <v>14.443999999999999</v>
      </c>
      <c r="M49" s="34">
        <f t="shared" si="12"/>
        <v>14.443999999999999</v>
      </c>
      <c r="N49" s="34">
        <f t="shared" si="12"/>
        <v>14.443999999999999</v>
      </c>
      <c r="O49" s="34">
        <f t="shared" si="12"/>
        <v>14.443999999999999</v>
      </c>
    </row>
    <row r="50" spans="2:15" x14ac:dyDescent="0.25">
      <c r="B50" s="2" t="s">
        <v>40</v>
      </c>
      <c r="C50" s="1" t="s">
        <v>38</v>
      </c>
      <c r="D50" s="33">
        <f t="shared" si="11"/>
        <v>8.15</v>
      </c>
      <c r="E50" s="33">
        <f t="shared" si="11"/>
        <v>7.35</v>
      </c>
      <c r="F50" s="33">
        <f t="shared" si="11"/>
        <v>9.6</v>
      </c>
      <c r="G50" s="33">
        <f t="shared" si="11"/>
        <v>12.399999999999999</v>
      </c>
      <c r="H50" s="33">
        <f t="shared" si="11"/>
        <v>11.55</v>
      </c>
      <c r="I50" s="34">
        <f>+H50</f>
        <v>11.55</v>
      </c>
      <c r="J50" s="34">
        <f t="shared" si="12"/>
        <v>11.55</v>
      </c>
      <c r="K50" s="34">
        <f t="shared" si="12"/>
        <v>11.55</v>
      </c>
      <c r="L50" s="34">
        <f t="shared" si="12"/>
        <v>11.55</v>
      </c>
      <c r="M50" s="34">
        <f t="shared" si="12"/>
        <v>11.55</v>
      </c>
      <c r="N50" s="34">
        <f t="shared" si="12"/>
        <v>11.55</v>
      </c>
      <c r="O50" s="34">
        <f t="shared" si="12"/>
        <v>11.55</v>
      </c>
    </row>
    <row r="51" spans="2:15" x14ac:dyDescent="0.25">
      <c r="B51" s="2" t="s">
        <v>54</v>
      </c>
      <c r="C51" s="1"/>
      <c r="D51" s="22">
        <f t="shared" si="11"/>
        <v>0.24687557777964536</v>
      </c>
      <c r="E51" s="22">
        <f t="shared" si="11"/>
        <v>0.37846727549467274</v>
      </c>
      <c r="F51" s="22">
        <f t="shared" si="11"/>
        <v>0.29811165810502283</v>
      </c>
      <c r="G51" s="22">
        <f t="shared" si="11"/>
        <v>0.2488657386949478</v>
      </c>
      <c r="H51" s="22">
        <f t="shared" si="11"/>
        <v>0.2781114175018285</v>
      </c>
      <c r="I51" s="22">
        <f>I25/(I50*8760)</f>
        <v>0.29340754546442904</v>
      </c>
      <c r="J51" s="22">
        <f t="shared" ref="J51:O51" si="13">J25/(J50*8760)</f>
        <v>0.3095449604649726</v>
      </c>
      <c r="K51" s="22">
        <f t="shared" si="13"/>
        <v>0.32656993329054612</v>
      </c>
      <c r="L51" s="22">
        <f t="shared" si="13"/>
        <v>0.34453127962152613</v>
      </c>
      <c r="M51" s="22">
        <f t="shared" si="13"/>
        <v>0.36348050000071003</v>
      </c>
      <c r="N51" s="22">
        <f t="shared" si="13"/>
        <v>0.38347192750074904</v>
      </c>
      <c r="O51" s="22">
        <f t="shared" si="13"/>
        <v>0.40456288351329023</v>
      </c>
    </row>
    <row r="52" spans="2:15" x14ac:dyDescent="0.25">
      <c r="B52" s="2" t="s">
        <v>55</v>
      </c>
      <c r="C52" s="1" t="s">
        <v>38</v>
      </c>
      <c r="J52" s="33"/>
      <c r="K52" s="33"/>
      <c r="L52" s="33">
        <f>+L49-K49</f>
        <v>0</v>
      </c>
      <c r="M52" s="33">
        <f>+M49-L49</f>
        <v>0</v>
      </c>
      <c r="N52" s="33">
        <f>+N49-M49</f>
        <v>0</v>
      </c>
      <c r="O52" s="33">
        <f>+O49-N49</f>
        <v>0</v>
      </c>
    </row>
    <row r="55" spans="2:15" x14ac:dyDescent="0.25">
      <c r="B55" s="2" t="s">
        <v>56</v>
      </c>
    </row>
    <row r="56" spans="2:15" ht="18" x14ac:dyDescent="0.35">
      <c r="B56" s="2" t="s">
        <v>45</v>
      </c>
      <c r="C56" s="1" t="s">
        <v>28</v>
      </c>
      <c r="D56" t="s">
        <v>108</v>
      </c>
    </row>
    <row r="57" spans="2:15" ht="18" x14ac:dyDescent="0.35">
      <c r="B57" s="2" t="s">
        <v>46</v>
      </c>
      <c r="C57" s="1" t="s">
        <v>47</v>
      </c>
      <c r="D57" t="s">
        <v>58</v>
      </c>
    </row>
    <row r="58" spans="2:15" ht="18" x14ac:dyDescent="0.35">
      <c r="B58" s="2" t="s">
        <v>133</v>
      </c>
      <c r="C58" s="1" t="s">
        <v>49</v>
      </c>
      <c r="D58" t="s">
        <v>166</v>
      </c>
    </row>
    <row r="59" spans="2:15" ht="18" x14ac:dyDescent="0.35">
      <c r="B59" s="2" t="s">
        <v>43</v>
      </c>
      <c r="C59" s="35" t="s">
        <v>22</v>
      </c>
      <c r="D59" t="s">
        <v>167</v>
      </c>
    </row>
    <row r="60" spans="2:15" x14ac:dyDescent="0.25">
      <c r="B60" s="2" t="s">
        <v>50</v>
      </c>
      <c r="C60" s="1" t="s">
        <v>51</v>
      </c>
      <c r="D60" t="s">
        <v>61</v>
      </c>
    </row>
    <row r="69" spans="2:6" ht="15.75" thickBot="1" x14ac:dyDescent="0.3">
      <c r="B69" s="49" t="s">
        <v>76</v>
      </c>
    </row>
    <row r="70" spans="2:6" ht="15" customHeight="1" x14ac:dyDescent="0.25">
      <c r="B70" s="270" t="s">
        <v>77</v>
      </c>
      <c r="C70" s="271"/>
      <c r="D70" s="271"/>
      <c r="E70" s="272"/>
    </row>
    <row r="71" spans="2:6" x14ac:dyDescent="0.25">
      <c r="B71" s="273"/>
      <c r="C71" s="274"/>
      <c r="D71" s="274"/>
      <c r="E71" s="275"/>
    </row>
    <row r="72" spans="2:6" x14ac:dyDescent="0.25">
      <c r="B72" s="273"/>
      <c r="C72" s="274"/>
      <c r="D72" s="274"/>
      <c r="E72" s="275"/>
    </row>
    <row r="73" spans="2:6" ht="15.75" thickBot="1" x14ac:dyDescent="0.3">
      <c r="B73" s="276"/>
      <c r="C73" s="277"/>
      <c r="D73" s="277"/>
      <c r="E73" s="278"/>
    </row>
    <row r="74" spans="2:6" x14ac:dyDescent="0.25">
      <c r="B74" s="279"/>
      <c r="C74" s="279"/>
      <c r="D74" s="279"/>
      <c r="E74" s="279"/>
    </row>
    <row r="75" spans="2:6" ht="15.75" thickBot="1" x14ac:dyDescent="0.3">
      <c r="B75" s="50" t="s">
        <v>134</v>
      </c>
      <c r="F75" s="37"/>
    </row>
    <row r="76" spans="2:6" ht="26.25" thickBot="1" x14ac:dyDescent="0.3">
      <c r="B76" s="71" t="s">
        <v>135</v>
      </c>
      <c r="C76" s="72">
        <v>0.48</v>
      </c>
    </row>
    <row r="77" spans="2:6" x14ac:dyDescent="0.25">
      <c r="B77" s="50"/>
      <c r="C77" s="51"/>
      <c r="D77" s="52"/>
    </row>
    <row r="78" spans="2:6" x14ac:dyDescent="0.25">
      <c r="B78" s="51"/>
      <c r="C78" s="52"/>
      <c r="E78" s="1"/>
      <c r="F78" s="73"/>
    </row>
    <row r="79" spans="2:6" x14ac:dyDescent="0.25">
      <c r="B79" s="50" t="s">
        <v>82</v>
      </c>
    </row>
    <row r="80" spans="2:6" x14ac:dyDescent="0.25">
      <c r="B80" s="2" t="s">
        <v>44</v>
      </c>
      <c r="C80" s="36" t="s">
        <v>136</v>
      </c>
    </row>
    <row r="81" spans="2:15" x14ac:dyDescent="0.25">
      <c r="B81" s="53" t="s">
        <v>137</v>
      </c>
      <c r="C81" t="s">
        <v>138</v>
      </c>
      <c r="F81" s="55"/>
      <c r="G81" s="57"/>
      <c r="H81" s="57"/>
      <c r="I81" s="57"/>
      <c r="J81" s="57"/>
      <c r="K81" s="57"/>
      <c r="L81" s="57"/>
      <c r="M81" s="57"/>
      <c r="N81" s="57"/>
      <c r="O81" s="57"/>
    </row>
    <row r="82" spans="2:15" x14ac:dyDescent="0.25">
      <c r="B82" s="58" t="s">
        <v>139</v>
      </c>
      <c r="C82" s="74">
        <v>2.6814880952380937E-2</v>
      </c>
      <c r="D82" t="s">
        <v>140</v>
      </c>
      <c r="F82" s="55"/>
      <c r="G82" s="57"/>
      <c r="H82" s="57"/>
      <c r="I82" s="57"/>
      <c r="J82" s="57"/>
    </row>
    <row r="83" spans="2:15" ht="18" x14ac:dyDescent="0.35">
      <c r="B83" s="2" t="s">
        <v>141</v>
      </c>
      <c r="C83" s="1">
        <v>0</v>
      </c>
      <c r="D83" t="s">
        <v>142</v>
      </c>
    </row>
    <row r="84" spans="2:15" ht="15.75" thickBot="1" x14ac:dyDescent="0.3"/>
    <row r="85" spans="2:15" ht="15.75" thickBot="1" x14ac:dyDescent="0.3">
      <c r="D85" s="25">
        <f>+D42</f>
        <v>2014</v>
      </c>
      <c r="E85" s="26">
        <f t="shared" ref="E85:O85" si="14">+E42</f>
        <v>2015</v>
      </c>
      <c r="F85" s="26">
        <f t="shared" si="14"/>
        <v>2016</v>
      </c>
      <c r="G85" s="26">
        <f t="shared" si="14"/>
        <v>2017</v>
      </c>
      <c r="H85" s="27">
        <f t="shared" si="14"/>
        <v>2018</v>
      </c>
      <c r="I85" s="12">
        <f t="shared" si="14"/>
        <v>2019</v>
      </c>
      <c r="J85" s="13">
        <f t="shared" si="14"/>
        <v>2020</v>
      </c>
      <c r="K85" s="13">
        <f t="shared" si="14"/>
        <v>2021</v>
      </c>
      <c r="L85" s="13">
        <f t="shared" si="14"/>
        <v>2022</v>
      </c>
      <c r="M85" s="13">
        <f t="shared" si="14"/>
        <v>2023</v>
      </c>
      <c r="N85" s="13">
        <f t="shared" si="14"/>
        <v>2024</v>
      </c>
      <c r="O85" s="14">
        <f t="shared" si="14"/>
        <v>2025</v>
      </c>
    </row>
    <row r="86" spans="2:15" x14ac:dyDescent="0.25">
      <c r="B86" s="2" t="s">
        <v>143</v>
      </c>
      <c r="C86" s="1" t="s">
        <v>28</v>
      </c>
      <c r="D86" s="16"/>
      <c r="E86" s="16"/>
      <c r="F86" s="16"/>
      <c r="G86" s="16"/>
      <c r="H86" s="16"/>
      <c r="I86" s="16"/>
      <c r="J86" s="16"/>
      <c r="K86" s="16">
        <f>+K25*0.7/12*3</f>
        <v>5782.2962243324027</v>
      </c>
      <c r="L86" s="16">
        <f>+L25*0.7</f>
        <v>24401.290066682737</v>
      </c>
      <c r="M86" s="16">
        <f>+M25*0.7</f>
        <v>25743.361020350287</v>
      </c>
      <c r="N86" s="16">
        <f>+N25*0.7</f>
        <v>27159.245876469551</v>
      </c>
      <c r="O86" s="16">
        <f>+O25*0.7</f>
        <v>28653.004399675374</v>
      </c>
    </row>
    <row r="87" spans="2:15" x14ac:dyDescent="0.25">
      <c r="B87" s="2" t="str">
        <f>+B82</f>
        <v>TL =</v>
      </c>
      <c r="C87" s="1" t="s">
        <v>88</v>
      </c>
      <c r="D87" s="16"/>
      <c r="E87" s="16"/>
      <c r="F87" s="16"/>
      <c r="G87" s="16"/>
      <c r="H87" s="16"/>
      <c r="I87" s="16"/>
      <c r="J87" s="16"/>
      <c r="K87" s="61">
        <f>+C82</f>
        <v>2.6814880952380937E-2</v>
      </c>
      <c r="L87" s="61">
        <f t="shared" ref="L87:O88" si="15">+K87</f>
        <v>2.6814880952380937E-2</v>
      </c>
      <c r="M87" s="61">
        <f t="shared" si="15"/>
        <v>2.6814880952380937E-2</v>
      </c>
      <c r="N87" s="61">
        <f t="shared" si="15"/>
        <v>2.6814880952380937E-2</v>
      </c>
      <c r="O87" s="61">
        <f t="shared" si="15"/>
        <v>2.6814880952380937E-2</v>
      </c>
    </row>
    <row r="88" spans="2:15" ht="18" x14ac:dyDescent="0.35">
      <c r="B88" s="2" t="s">
        <v>95</v>
      </c>
      <c r="C88" s="1" t="s">
        <v>49</v>
      </c>
      <c r="D88" s="29"/>
      <c r="E88" s="29"/>
      <c r="F88" s="29"/>
      <c r="G88" s="29"/>
      <c r="H88" s="29"/>
      <c r="I88" s="30"/>
      <c r="J88" s="30"/>
      <c r="K88" s="30">
        <f>+C76</f>
        <v>0.48</v>
      </c>
      <c r="L88" s="30">
        <f t="shared" si="15"/>
        <v>0.48</v>
      </c>
      <c r="M88" s="30">
        <f t="shared" si="15"/>
        <v>0.48</v>
      </c>
      <c r="N88" s="30">
        <f t="shared" si="15"/>
        <v>0.48</v>
      </c>
      <c r="O88" s="30">
        <f t="shared" si="15"/>
        <v>0.48</v>
      </c>
    </row>
    <row r="89" spans="2:15" x14ac:dyDescent="0.25">
      <c r="B89" s="2" t="s">
        <v>144</v>
      </c>
      <c r="C89" s="1" t="s">
        <v>51</v>
      </c>
      <c r="D89" s="31"/>
      <c r="E89" s="31"/>
      <c r="F89" s="31"/>
      <c r="G89" s="31"/>
      <c r="H89" s="31"/>
      <c r="I89" s="31"/>
      <c r="J89" s="31"/>
      <c r="K89" s="31">
        <f>K86*K88*(K87+1)</f>
        <v>2849.9269484252532</v>
      </c>
      <c r="L89" s="31">
        <f>L86*L88*(L87+1)</f>
        <v>12026.691722354568</v>
      </c>
      <c r="M89" s="31">
        <f>M86*M88*(M87+1)</f>
        <v>12688.159767084069</v>
      </c>
      <c r="N89" s="31">
        <f>N86*N88*(N87+1)</f>
        <v>13386.008554273691</v>
      </c>
      <c r="O89" s="31">
        <f>O86*O88*(O87+1)</f>
        <v>14122.239024758743</v>
      </c>
    </row>
    <row r="90" spans="2:15" x14ac:dyDescent="0.25">
      <c r="B90" s="36" t="s">
        <v>168</v>
      </c>
    </row>
    <row r="92" spans="2:15" ht="15.75" thickBot="1" x14ac:dyDescent="0.3"/>
    <row r="93" spans="2:15" ht="15.75" thickBot="1" x14ac:dyDescent="0.3">
      <c r="D93" s="25">
        <f t="shared" ref="D93:O93" si="16">+D85</f>
        <v>2014</v>
      </c>
      <c r="E93" s="26">
        <f t="shared" si="16"/>
        <v>2015</v>
      </c>
      <c r="F93" s="26">
        <f t="shared" si="16"/>
        <v>2016</v>
      </c>
      <c r="G93" s="26">
        <f t="shared" si="16"/>
        <v>2017</v>
      </c>
      <c r="H93" s="27">
        <f t="shared" si="16"/>
        <v>2018</v>
      </c>
      <c r="I93" s="12">
        <f t="shared" si="16"/>
        <v>2019</v>
      </c>
      <c r="J93" s="13">
        <f t="shared" si="16"/>
        <v>2020</v>
      </c>
      <c r="K93" s="13">
        <f t="shared" si="16"/>
        <v>2021</v>
      </c>
      <c r="L93" s="13">
        <f t="shared" si="16"/>
        <v>2022</v>
      </c>
      <c r="M93" s="13">
        <f t="shared" si="16"/>
        <v>2023</v>
      </c>
      <c r="N93" s="13">
        <f t="shared" si="16"/>
        <v>2024</v>
      </c>
      <c r="O93" s="14">
        <f t="shared" si="16"/>
        <v>2025</v>
      </c>
    </row>
    <row r="94" spans="2:15" x14ac:dyDescent="0.25">
      <c r="B94" s="2" t="s">
        <v>96</v>
      </c>
    </row>
    <row r="95" spans="2:15" x14ac:dyDescent="0.25">
      <c r="B95" s="2" t="s">
        <v>146</v>
      </c>
      <c r="C95" s="1" t="s">
        <v>51</v>
      </c>
      <c r="D95" s="62">
        <f t="shared" ref="D95:O95" si="17">+D46</f>
        <v>0</v>
      </c>
      <c r="E95" s="62">
        <f t="shared" si="17"/>
        <v>15238.455065341343</v>
      </c>
      <c r="F95" s="62">
        <f t="shared" si="17"/>
        <v>15726.200393916661</v>
      </c>
      <c r="G95" s="62">
        <f t="shared" si="17"/>
        <v>17981.175194982658</v>
      </c>
      <c r="H95" s="62">
        <f t="shared" si="17"/>
        <v>20078.471008825425</v>
      </c>
      <c r="I95" s="62">
        <f t="shared" si="17"/>
        <v>21182.786914310822</v>
      </c>
      <c r="J95" s="62">
        <f t="shared" si="17"/>
        <v>22347.840194597917</v>
      </c>
      <c r="K95" s="62">
        <f t="shared" si="17"/>
        <v>23576.971405300803</v>
      </c>
      <c r="L95" s="62">
        <f t="shared" si="17"/>
        <v>24873.70483259235</v>
      </c>
      <c r="M95" s="62">
        <f t="shared" si="17"/>
        <v>26241.758598384924</v>
      </c>
      <c r="N95" s="62">
        <f t="shared" si="17"/>
        <v>27685.055321296095</v>
      </c>
      <c r="O95" s="62">
        <f t="shared" si="17"/>
        <v>29207.733363967378</v>
      </c>
    </row>
    <row r="96" spans="2:15" x14ac:dyDescent="0.25">
      <c r="C96" s="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</row>
    <row r="97" spans="2:15" x14ac:dyDescent="0.25">
      <c r="B97" s="2" t="s">
        <v>99</v>
      </c>
    </row>
    <row r="98" spans="2:15" x14ac:dyDescent="0.25">
      <c r="B98" s="2" t="s">
        <v>100</v>
      </c>
      <c r="C98" s="1" t="s">
        <v>28</v>
      </c>
      <c r="D98" s="16">
        <f>+D25-D86</f>
        <v>17625.435000000001</v>
      </c>
      <c r="E98" s="16">
        <f t="shared" ref="E98:O98" si="18">+E25-E86</f>
        <v>24367.993999999999</v>
      </c>
      <c r="F98" s="16">
        <f t="shared" si="18"/>
        <v>25069.998</v>
      </c>
      <c r="G98" s="16">
        <f t="shared" si="18"/>
        <v>27032.792000000005</v>
      </c>
      <c r="H98" s="16">
        <f t="shared" si="18"/>
        <v>28138.757000000001</v>
      </c>
      <c r="I98" s="16">
        <f t="shared" si="18"/>
        <v>29686.388634999999</v>
      </c>
      <c r="J98" s="16">
        <f t="shared" si="18"/>
        <v>31319.140009924999</v>
      </c>
      <c r="K98" s="16">
        <f t="shared" si="18"/>
        <v>27259.39648613847</v>
      </c>
      <c r="L98" s="16">
        <f t="shared" si="18"/>
        <v>10457.695742864034</v>
      </c>
      <c r="M98" s="16">
        <f t="shared" si="18"/>
        <v>11032.869008721555</v>
      </c>
      <c r="N98" s="16">
        <f t="shared" si="18"/>
        <v>11639.676804201237</v>
      </c>
      <c r="O98" s="16">
        <f t="shared" si="18"/>
        <v>12279.859028432307</v>
      </c>
    </row>
    <row r="99" spans="2:15" x14ac:dyDescent="0.25">
      <c r="B99" s="2" t="s">
        <v>31</v>
      </c>
      <c r="C99" s="1" t="s">
        <v>127</v>
      </c>
      <c r="D99" s="16">
        <f>+D26</f>
        <v>0</v>
      </c>
      <c r="E99" s="16">
        <f t="shared" ref="E99:J99" si="19">+E26</f>
        <v>282967.19999999995</v>
      </c>
      <c r="F99" s="16">
        <f t="shared" si="19"/>
        <v>292904.17000000004</v>
      </c>
      <c r="G99" s="16">
        <f t="shared" si="19"/>
        <v>368663.22899999999</v>
      </c>
      <c r="H99" s="16">
        <f t="shared" si="19"/>
        <v>401645.36199999996</v>
      </c>
      <c r="I99" s="16">
        <f t="shared" si="19"/>
        <v>393349.1863602451</v>
      </c>
      <c r="J99" s="16">
        <f t="shared" si="19"/>
        <v>414983.39161005861</v>
      </c>
      <c r="K99" s="16">
        <f>+K98*$C$12</f>
        <v>361191.16947260476</v>
      </c>
      <c r="L99" s="16">
        <f t="shared" ref="L99:O99" si="20">+L98*$C$12</f>
        <v>138566.06683403568</v>
      </c>
      <c r="M99" s="16">
        <f t="shared" si="20"/>
        <v>146187.20050990762</v>
      </c>
      <c r="N99" s="16">
        <f t="shared" si="20"/>
        <v>154227.49653795251</v>
      </c>
      <c r="O99" s="16">
        <f t="shared" si="20"/>
        <v>162710.00884753992</v>
      </c>
    </row>
    <row r="100" spans="2:15" x14ac:dyDescent="0.25">
      <c r="B100" s="2" t="s">
        <v>150</v>
      </c>
      <c r="C100" s="1" t="s">
        <v>51</v>
      </c>
      <c r="D100" s="62">
        <f>+(D25-D86)*D45</f>
        <v>0</v>
      </c>
      <c r="E100" s="62">
        <f t="shared" ref="E100:O100" si="21">+(E25-E86)*E45</f>
        <v>15238.455065341343</v>
      </c>
      <c r="F100" s="62">
        <f t="shared" si="21"/>
        <v>15726.200393916661</v>
      </c>
      <c r="G100" s="62">
        <f t="shared" si="21"/>
        <v>17981.175194982658</v>
      </c>
      <c r="H100" s="62">
        <f t="shared" si="21"/>
        <v>20078.471008825425</v>
      </c>
      <c r="I100" s="62">
        <f t="shared" si="21"/>
        <v>21182.786914310822</v>
      </c>
      <c r="J100" s="62">
        <f t="shared" si="21"/>
        <v>22347.840194597917</v>
      </c>
      <c r="K100" s="62">
        <f>+(K25-K86)*K45</f>
        <v>19451.001409373162</v>
      </c>
      <c r="L100" s="62">
        <f t="shared" si="21"/>
        <v>7462.1114497777062</v>
      </c>
      <c r="M100" s="62">
        <f t="shared" si="21"/>
        <v>7872.5275795154794</v>
      </c>
      <c r="N100" s="62">
        <f t="shared" si="21"/>
        <v>8305.5165963888285</v>
      </c>
      <c r="O100" s="62">
        <f t="shared" si="21"/>
        <v>8762.3200091902163</v>
      </c>
    </row>
    <row r="101" spans="2:15" x14ac:dyDescent="0.25">
      <c r="B101" s="2" t="s">
        <v>134</v>
      </c>
      <c r="C101" s="1" t="s">
        <v>51</v>
      </c>
      <c r="D101" s="62">
        <f>D89</f>
        <v>0</v>
      </c>
      <c r="E101" s="62">
        <f t="shared" ref="E101:O101" si="22">E89</f>
        <v>0</v>
      </c>
      <c r="F101" s="62">
        <f t="shared" si="22"/>
        <v>0</v>
      </c>
      <c r="G101" s="62">
        <f t="shared" si="22"/>
        <v>0</v>
      </c>
      <c r="H101" s="62">
        <f t="shared" si="22"/>
        <v>0</v>
      </c>
      <c r="I101" s="62">
        <f t="shared" si="22"/>
        <v>0</v>
      </c>
      <c r="J101" s="62">
        <f t="shared" si="22"/>
        <v>0</v>
      </c>
      <c r="K101" s="62">
        <f t="shared" si="22"/>
        <v>2849.9269484252532</v>
      </c>
      <c r="L101" s="62">
        <f t="shared" si="22"/>
        <v>12026.691722354568</v>
      </c>
      <c r="M101" s="62">
        <f t="shared" si="22"/>
        <v>12688.159767084069</v>
      </c>
      <c r="N101" s="62">
        <f t="shared" si="22"/>
        <v>13386.008554273691</v>
      </c>
      <c r="O101" s="62">
        <f t="shared" si="22"/>
        <v>14122.239024758743</v>
      </c>
    </row>
    <row r="102" spans="2:15" x14ac:dyDescent="0.25">
      <c r="B102" s="2" t="s">
        <v>151</v>
      </c>
      <c r="C102" s="1" t="s">
        <v>51</v>
      </c>
      <c r="D102" s="62">
        <f t="shared" ref="D102:O102" si="23">+D101+D100</f>
        <v>0</v>
      </c>
      <c r="E102" s="62">
        <f t="shared" si="23"/>
        <v>15238.455065341343</v>
      </c>
      <c r="F102" s="62">
        <f t="shared" si="23"/>
        <v>15726.200393916661</v>
      </c>
      <c r="G102" s="62">
        <f t="shared" si="23"/>
        <v>17981.175194982658</v>
      </c>
      <c r="H102" s="62">
        <f t="shared" si="23"/>
        <v>20078.471008825425</v>
      </c>
      <c r="I102" s="62">
        <f t="shared" si="23"/>
        <v>21182.786914310822</v>
      </c>
      <c r="J102" s="62">
        <f t="shared" si="23"/>
        <v>22347.840194597917</v>
      </c>
      <c r="K102" s="62">
        <f t="shared" si="23"/>
        <v>22300.928357798417</v>
      </c>
      <c r="L102" s="62">
        <f t="shared" si="23"/>
        <v>19488.803172132273</v>
      </c>
      <c r="M102" s="62">
        <f t="shared" si="23"/>
        <v>20560.687346599549</v>
      </c>
      <c r="N102" s="62">
        <f t="shared" si="23"/>
        <v>21691.525150662521</v>
      </c>
      <c r="O102" s="62">
        <f t="shared" si="23"/>
        <v>22884.559033948957</v>
      </c>
    </row>
    <row r="103" spans="2:15" x14ac:dyDescent="0.25">
      <c r="B103" s="2" t="s">
        <v>101</v>
      </c>
      <c r="C103" s="1" t="s">
        <v>49</v>
      </c>
      <c r="D103" s="30">
        <f>+D102/D23</f>
        <v>0</v>
      </c>
      <c r="E103" s="30">
        <f t="shared" ref="E103:O103" si="24">+E102/E23</f>
        <v>0.62534712809521142</v>
      </c>
      <c r="F103" s="30">
        <f t="shared" si="24"/>
        <v>0.62729164932189707</v>
      </c>
      <c r="G103" s="30">
        <f t="shared" si="24"/>
        <v>0.66516160058430718</v>
      </c>
      <c r="H103" s="30">
        <f t="shared" si="24"/>
        <v>0.71355216610404726</v>
      </c>
      <c r="I103" s="30">
        <f t="shared" si="24"/>
        <v>0.71355216610404726</v>
      </c>
      <c r="J103" s="30">
        <f t="shared" si="24"/>
        <v>0.71355216610404737</v>
      </c>
      <c r="K103" s="30">
        <f t="shared" si="24"/>
        <v>0.67493298703583904</v>
      </c>
      <c r="L103" s="30">
        <f t="shared" si="24"/>
        <v>0.55907544983121416</v>
      </c>
      <c r="M103" s="30">
        <f t="shared" si="24"/>
        <v>0.55907544983121427</v>
      </c>
      <c r="N103" s="30">
        <f t="shared" si="24"/>
        <v>0.55907544983121427</v>
      </c>
      <c r="O103" s="30">
        <f t="shared" si="24"/>
        <v>0.55907544983121416</v>
      </c>
    </row>
    <row r="105" spans="2:15" x14ac:dyDescent="0.25">
      <c r="B105" s="2" t="s">
        <v>152</v>
      </c>
      <c r="C105" s="1" t="s">
        <v>51</v>
      </c>
      <c r="D105" s="62">
        <f>+D95-D102</f>
        <v>0</v>
      </c>
      <c r="E105" s="62">
        <f t="shared" ref="E105:O105" si="25">+E95-E102</f>
        <v>0</v>
      </c>
      <c r="F105" s="62">
        <f t="shared" si="25"/>
        <v>0</v>
      </c>
      <c r="G105" s="62">
        <f t="shared" si="25"/>
        <v>0</v>
      </c>
      <c r="H105" s="62">
        <f t="shared" si="25"/>
        <v>0</v>
      </c>
      <c r="I105" s="62">
        <f t="shared" si="25"/>
        <v>0</v>
      </c>
      <c r="J105" s="62">
        <f t="shared" si="25"/>
        <v>0</v>
      </c>
      <c r="K105" s="62">
        <f t="shared" si="25"/>
        <v>1276.0430475023859</v>
      </c>
      <c r="L105" s="62">
        <f t="shared" si="25"/>
        <v>5384.9016604600765</v>
      </c>
      <c r="M105" s="62">
        <f t="shared" si="25"/>
        <v>5681.0712517853754</v>
      </c>
      <c r="N105" s="62">
        <f t="shared" si="25"/>
        <v>5993.530170633574</v>
      </c>
      <c r="O105" s="62">
        <f t="shared" si="25"/>
        <v>6323.1743300184207</v>
      </c>
    </row>
    <row r="106" spans="2:15" x14ac:dyDescent="0.25">
      <c r="B106" s="2"/>
    </row>
    <row r="107" spans="2:15" x14ac:dyDescent="0.25">
      <c r="B107" s="2"/>
      <c r="C107" s="1"/>
    </row>
    <row r="108" spans="2:15" x14ac:dyDescent="0.25">
      <c r="B108" s="2"/>
    </row>
    <row r="109" spans="2:15" x14ac:dyDescent="0.25">
      <c r="B109" s="2"/>
      <c r="C109" s="1"/>
    </row>
    <row r="110" spans="2:15" x14ac:dyDescent="0.25">
      <c r="B110" s="2"/>
      <c r="C110" s="1"/>
    </row>
    <row r="111" spans="2:15" x14ac:dyDescent="0.25">
      <c r="B111" s="2"/>
      <c r="C111" s="1"/>
    </row>
    <row r="112" spans="2:15" x14ac:dyDescent="0.25">
      <c r="B112" s="2"/>
      <c r="C112" s="1"/>
    </row>
    <row r="113" spans="2:3" x14ac:dyDescent="0.25">
      <c r="B113" s="2"/>
      <c r="C113" s="1"/>
    </row>
    <row r="115" spans="2:3" x14ac:dyDescent="0.25">
      <c r="B115" s="2"/>
      <c r="C115" s="1"/>
    </row>
  </sheetData>
  <mergeCells count="7">
    <mergeCell ref="B74:E74"/>
    <mergeCell ref="B2:D2"/>
    <mergeCell ref="F2:K2"/>
    <mergeCell ref="F4:J5"/>
    <mergeCell ref="K4:K5"/>
    <mergeCell ref="F18:H18"/>
    <mergeCell ref="B70:E73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Document.12" shapeId="6145" r:id="rId4">
          <objectPr defaultSize="0" r:id="rId5">
            <anchor moveWithCells="1">
              <from>
                <xdr:col>1</xdr:col>
                <xdr:colOff>1343025</xdr:colOff>
                <xdr:row>33</xdr:row>
                <xdr:rowOff>171450</xdr:rowOff>
              </from>
              <to>
                <xdr:col>3</xdr:col>
                <xdr:colOff>571500</xdr:colOff>
                <xdr:row>38</xdr:row>
                <xdr:rowOff>0</xdr:rowOff>
              </to>
            </anchor>
          </objectPr>
        </oleObject>
      </mc:Choice>
      <mc:Fallback>
        <oleObject progId="Word.Document.12" shapeId="6145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60B97-52BB-4B1B-B7DA-2EDEC7CA80FD}">
  <sheetPr>
    <tabColor rgb="FFFFFF00"/>
  </sheetPr>
  <dimension ref="A1:O66"/>
  <sheetViews>
    <sheetView topLeftCell="A13" zoomScale="130" zoomScaleNormal="130" workbookViewId="0">
      <selection activeCell="G39" sqref="G39"/>
    </sheetView>
  </sheetViews>
  <sheetFormatPr baseColWidth="10" defaultRowHeight="15" x14ac:dyDescent="0.25"/>
  <cols>
    <col min="2" max="2" width="32.5703125" customWidth="1"/>
    <col min="3" max="3" width="16.5703125" customWidth="1"/>
  </cols>
  <sheetData>
    <row r="1" spans="1:11" ht="15.75" thickBot="1" x14ac:dyDescent="0.3"/>
    <row r="2" spans="1:11" ht="15.75" thickBot="1" x14ac:dyDescent="0.3">
      <c r="B2" s="264" t="s">
        <v>0</v>
      </c>
      <c r="C2" s="265"/>
      <c r="D2" s="266"/>
      <c r="F2" s="264" t="s">
        <v>63</v>
      </c>
      <c r="G2" s="265"/>
      <c r="H2" s="265"/>
      <c r="I2" s="265"/>
      <c r="J2" s="265"/>
      <c r="K2" s="266"/>
    </row>
    <row r="3" spans="1:11" ht="15.75" thickBot="1" x14ac:dyDescent="0.3">
      <c r="C3" s="1">
        <v>18</v>
      </c>
      <c r="D3" s="1"/>
    </row>
    <row r="4" spans="1:11" ht="15.75" thickBot="1" x14ac:dyDescent="0.3">
      <c r="A4">
        <v>2</v>
      </c>
      <c r="B4" s="2" t="s">
        <v>3</v>
      </c>
      <c r="C4" t="str">
        <f>VLOOKUP($C$3,'[11]Potencia Inst y Efect'!$A$9:$W$40,A4,0)</f>
        <v>Santa Cruz</v>
      </c>
      <c r="F4" s="75" t="s">
        <v>4</v>
      </c>
      <c r="K4" s="38" t="s">
        <v>5</v>
      </c>
    </row>
    <row r="5" spans="1:11" ht="15.75" customHeight="1" x14ac:dyDescent="0.25">
      <c r="A5">
        <v>3</v>
      </c>
      <c r="B5" s="2" t="s">
        <v>6</v>
      </c>
      <c r="C5" t="str">
        <f>VLOOKUP($C$3,'[11]Potencia Inst y Efect'!$A$9:$W$40,A5,0)</f>
        <v>Chiquitos</v>
      </c>
    </row>
    <row r="6" spans="1:11" x14ac:dyDescent="0.25">
      <c r="A6">
        <v>4</v>
      </c>
      <c r="B6" s="2" t="s">
        <v>7</v>
      </c>
      <c r="C6" t="str">
        <f>VLOOKUP($C$3,'[11]Potencia Inst y Efect'!$A$9:$W$40,A6,0)</f>
        <v>Roboré y Santiago de Chiquitos</v>
      </c>
    </row>
    <row r="7" spans="1:11" ht="15" customHeight="1" x14ac:dyDescent="0.25">
      <c r="A7">
        <v>5</v>
      </c>
      <c r="B7" s="2" t="s">
        <v>8</v>
      </c>
      <c r="C7" s="67" t="str">
        <f>VLOOKUP($C$3,'[11]Potencia Inst y Efect'!$A$9:$W$40,A7,0)</f>
        <v>CRE Ltda.</v>
      </c>
    </row>
    <row r="8" spans="1:11" x14ac:dyDescent="0.25">
      <c r="A8">
        <v>6</v>
      </c>
      <c r="B8" s="2" t="s">
        <v>9</v>
      </c>
      <c r="C8" t="str">
        <f>VLOOKUP($C$3,'[11]Potencia Inst y Efect'!$A$9:$W$40,A8,0)</f>
        <v>Gas</v>
      </c>
    </row>
    <row r="9" spans="1:11" x14ac:dyDescent="0.25">
      <c r="A9">
        <v>10</v>
      </c>
      <c r="B9" s="2" t="s">
        <v>10</v>
      </c>
      <c r="C9" s="4">
        <f>VLOOKUP($C$3,'[11]Potencia Inst y Efect'!$A$9:$W$40,A9,0)</f>
        <v>9.879999999999999</v>
      </c>
      <c r="D9" s="1"/>
    </row>
    <row r="10" spans="1:11" ht="15.75" customHeight="1" x14ac:dyDescent="0.25">
      <c r="A10">
        <v>15</v>
      </c>
      <c r="B10" s="2" t="s">
        <v>11</v>
      </c>
      <c r="C10" s="4">
        <f>VLOOKUP($C$3,'[11]Potencia Inst y Efect'!$A$9:$W$40,A10,0)</f>
        <v>7.54</v>
      </c>
      <c r="D10" s="1"/>
    </row>
    <row r="11" spans="1:11" x14ac:dyDescent="0.25">
      <c r="A11">
        <v>21</v>
      </c>
      <c r="B11" s="2" t="s">
        <v>12</v>
      </c>
      <c r="C11" s="4">
        <f>VLOOKUP($C$3,'[11]Potencia Inst y Efect'!$A$9:$W$40,A11,0)</f>
        <v>7.2</v>
      </c>
      <c r="D11" s="1"/>
    </row>
    <row r="12" spans="1:11" x14ac:dyDescent="0.25">
      <c r="B12" s="2" t="s">
        <v>121</v>
      </c>
      <c r="C12" s="4">
        <f>SUM(F26:H26)/SUM(F25:H25)</f>
        <v>10.919593301706577</v>
      </c>
      <c r="D12" s="1"/>
    </row>
    <row r="13" spans="1:11" x14ac:dyDescent="0.25">
      <c r="A13">
        <v>8</v>
      </c>
      <c r="B13" s="2" t="s">
        <v>14</v>
      </c>
      <c r="C13" s="1"/>
      <c r="D13" s="1"/>
      <c r="F13" s="2"/>
      <c r="G13" s="39"/>
    </row>
    <row r="14" spans="1:11" x14ac:dyDescent="0.25">
      <c r="A14">
        <v>11</v>
      </c>
      <c r="B14" s="2" t="s">
        <v>10</v>
      </c>
      <c r="C14" s="1"/>
      <c r="D14" s="1"/>
      <c r="G14" s="2"/>
      <c r="H14" s="211"/>
      <c r="I14" s="1"/>
    </row>
    <row r="15" spans="1:11" x14ac:dyDescent="0.25">
      <c r="A15">
        <v>16</v>
      </c>
      <c r="B15" s="2" t="s">
        <v>11</v>
      </c>
      <c r="C15" s="1"/>
      <c r="D15" s="1"/>
      <c r="G15" s="2"/>
      <c r="H15" s="211"/>
      <c r="I15" s="1"/>
    </row>
    <row r="16" spans="1:11" ht="15.75" thickBot="1" x14ac:dyDescent="0.3">
      <c r="A16">
        <v>22</v>
      </c>
      <c r="B16" s="2" t="s">
        <v>12</v>
      </c>
      <c r="C16" s="1"/>
      <c r="D16" s="1"/>
      <c r="G16" s="2"/>
      <c r="H16" s="41"/>
    </row>
    <row r="17" spans="2:15" ht="15.75" thickBot="1" x14ac:dyDescent="0.3">
      <c r="B17" s="2" t="s">
        <v>16</v>
      </c>
      <c r="C17" s="1" t="s">
        <v>69</v>
      </c>
      <c r="D17" s="1"/>
      <c r="F17" s="264" t="s">
        <v>18</v>
      </c>
      <c r="G17" s="265"/>
      <c r="H17" s="266"/>
    </row>
    <row r="18" spans="2:15" x14ac:dyDescent="0.25">
      <c r="B18" s="2" t="s">
        <v>71</v>
      </c>
      <c r="C18" s="1" t="s">
        <v>70</v>
      </c>
      <c r="F18" t="s">
        <v>21</v>
      </c>
      <c r="G18" s="5">
        <f>54300*0.00000105506</f>
        <v>5.7289758000000003E-2</v>
      </c>
      <c r="H18" s="1" t="s">
        <v>22</v>
      </c>
    </row>
    <row r="19" spans="2:15" x14ac:dyDescent="0.25">
      <c r="B19" s="2" t="s">
        <v>23</v>
      </c>
      <c r="C19" s="6">
        <f>(H25/E25)^(1/3)-1</f>
        <v>6.1010979753981731E-2</v>
      </c>
      <c r="F19" t="s">
        <v>24</v>
      </c>
      <c r="G19" s="5">
        <f>72600*0.00000105506</f>
        <v>7.6597356000000005E-2</v>
      </c>
      <c r="H19" s="1" t="s">
        <v>22</v>
      </c>
    </row>
    <row r="20" spans="2:15" x14ac:dyDescent="0.25">
      <c r="B20" s="2" t="s">
        <v>25</v>
      </c>
      <c r="C20" s="6">
        <f>SUM(F27:H27)/SUM(F25:H25)</f>
        <v>0.83618684261099208</v>
      </c>
      <c r="D20" s="7"/>
      <c r="E20" s="7"/>
      <c r="F20" s="7"/>
    </row>
    <row r="21" spans="2:15" ht="15.75" thickBot="1" x14ac:dyDescent="0.3">
      <c r="B21" s="2"/>
      <c r="C21" s="2"/>
      <c r="D21" s="8"/>
      <c r="E21" s="8"/>
      <c r="F21" s="8"/>
      <c r="G21" s="8"/>
      <c r="H21" s="8"/>
    </row>
    <row r="22" spans="2:15" ht="15.75" thickBot="1" x14ac:dyDescent="0.3">
      <c r="B22" s="2"/>
      <c r="C22" s="1" t="s">
        <v>26</v>
      </c>
      <c r="D22" s="9">
        <v>2014</v>
      </c>
      <c r="E22" s="10">
        <f>+D22+1</f>
        <v>2015</v>
      </c>
      <c r="F22" s="10">
        <f t="shared" ref="F22:O22" si="0">+E22+1</f>
        <v>2016</v>
      </c>
      <c r="G22" s="10">
        <f t="shared" si="0"/>
        <v>2017</v>
      </c>
      <c r="H22" s="11">
        <f t="shared" si="0"/>
        <v>2018</v>
      </c>
      <c r="I22" s="12">
        <f t="shared" si="0"/>
        <v>2019</v>
      </c>
      <c r="J22" s="13">
        <f t="shared" si="0"/>
        <v>2020</v>
      </c>
      <c r="K22" s="13">
        <f t="shared" si="0"/>
        <v>2021</v>
      </c>
      <c r="L22" s="13">
        <f t="shared" si="0"/>
        <v>2022</v>
      </c>
      <c r="M22" s="13">
        <f t="shared" si="0"/>
        <v>2023</v>
      </c>
      <c r="N22" s="13">
        <f t="shared" si="0"/>
        <v>2024</v>
      </c>
      <c r="O22" s="14">
        <f t="shared" si="0"/>
        <v>2025</v>
      </c>
    </row>
    <row r="23" spans="2:15" x14ac:dyDescent="0.25">
      <c r="B23" s="2" t="s">
        <v>27</v>
      </c>
      <c r="C23" s="1" t="s">
        <v>28</v>
      </c>
      <c r="D23" s="15">
        <f>+D24+D25</f>
        <v>16495.100058046999</v>
      </c>
      <c r="E23" s="15">
        <f t="shared" ref="E23:H23" si="1">+E24+E25</f>
        <v>18492.52734375</v>
      </c>
      <c r="F23" s="15">
        <f t="shared" si="1"/>
        <v>19606.297000000006</v>
      </c>
      <c r="G23" s="15">
        <f t="shared" si="1"/>
        <v>21045.854060999998</v>
      </c>
      <c r="H23" s="15">
        <f t="shared" si="1"/>
        <v>22087.9751005</v>
      </c>
      <c r="I23" s="16">
        <f>H23*(1+$C$19)</f>
        <v>23435.584102163059</v>
      </c>
      <c r="J23" s="16">
        <f t="shared" ref="J23:O23" si="2">I23*(1+$C$19)</f>
        <v>24865.412049342864</v>
      </c>
      <c r="K23" s="16">
        <f t="shared" si="2"/>
        <v>26382.475200459736</v>
      </c>
      <c r="L23" s="16">
        <f t="shared" si="2"/>
        <v>27992.095860774909</v>
      </c>
      <c r="M23" s="16">
        <f t="shared" si="2"/>
        <v>29699.921054608163</v>
      </c>
      <c r="N23" s="16">
        <f t="shared" si="2"/>
        <v>31511.942336765718</v>
      </c>
      <c r="O23" s="16">
        <f t="shared" si="2"/>
        <v>33434.51681268277</v>
      </c>
    </row>
    <row r="24" spans="2:15" x14ac:dyDescent="0.25">
      <c r="B24" s="2" t="s">
        <v>29</v>
      </c>
      <c r="C24" s="1" t="s">
        <v>28</v>
      </c>
      <c r="D24" s="17"/>
      <c r="E24" s="17"/>
      <c r="F24" s="17"/>
      <c r="G24" s="17"/>
      <c r="H24" s="17"/>
      <c r="I24" s="16"/>
      <c r="J24" s="16"/>
      <c r="K24" s="16"/>
      <c r="L24" s="16"/>
      <c r="M24" s="16"/>
      <c r="N24" s="16"/>
      <c r="O24" s="16"/>
    </row>
    <row r="25" spans="2:15" x14ac:dyDescent="0.25">
      <c r="B25" s="2" t="s">
        <v>30</v>
      </c>
      <c r="C25" s="1" t="s">
        <v>28</v>
      </c>
      <c r="D25" s="17">
        <v>16495.100058046999</v>
      </c>
      <c r="E25" s="17">
        <v>18492.52734375</v>
      </c>
      <c r="F25" s="17">
        <v>19606.297000000006</v>
      </c>
      <c r="G25" s="17">
        <v>21045.854060999998</v>
      </c>
      <c r="H25" s="17">
        <v>22087.9751005</v>
      </c>
      <c r="I25" s="16">
        <f>+I23-I24</f>
        <v>23435.584102163059</v>
      </c>
      <c r="J25" s="16">
        <f t="shared" ref="J25:O25" si="3">+J23-J24</f>
        <v>24865.412049342864</v>
      </c>
      <c r="K25" s="16">
        <f t="shared" si="3"/>
        <v>26382.475200459736</v>
      </c>
      <c r="L25" s="16">
        <f t="shared" si="3"/>
        <v>27992.095860774909</v>
      </c>
      <c r="M25" s="16">
        <f t="shared" si="3"/>
        <v>29699.921054608163</v>
      </c>
      <c r="N25" s="16">
        <f t="shared" si="3"/>
        <v>31511.942336765718</v>
      </c>
      <c r="O25" s="16">
        <f t="shared" si="3"/>
        <v>33434.51681268277</v>
      </c>
    </row>
    <row r="26" spans="2:15" x14ac:dyDescent="0.25">
      <c r="B26" s="2" t="s">
        <v>31</v>
      </c>
      <c r="C26" s="1" t="s">
        <v>127</v>
      </c>
      <c r="D26" s="17">
        <v>178080.859</v>
      </c>
      <c r="E26" s="17">
        <v>202608.06300730753</v>
      </c>
      <c r="F26" s="17">
        <v>217565.0922305714</v>
      </c>
      <c r="G26" s="17">
        <v>229197.23259043324</v>
      </c>
      <c r="H26" s="17">
        <v>238334.33656033641</v>
      </c>
      <c r="I26" s="16">
        <f>+I25*$C$12</f>
        <v>255907.04718356088</v>
      </c>
      <c r="J26" s="16">
        <f t="shared" ref="J26:O26" si="4">+J25*$C$12</f>
        <v>271520.18685817835</v>
      </c>
      <c r="K26" s="16">
        <f t="shared" si="4"/>
        <v>288085.89948138001</v>
      </c>
      <c r="L26" s="16">
        <f t="shared" si="4"/>
        <v>305662.30246204609</v>
      </c>
      <c r="M26" s="16">
        <f t="shared" si="4"/>
        <v>324311.05900911341</v>
      </c>
      <c r="N26" s="16">
        <f t="shared" si="4"/>
        <v>344097.59446431085</v>
      </c>
      <c r="O26" s="16">
        <f t="shared" si="4"/>
        <v>365091.32583356672</v>
      </c>
    </row>
    <row r="27" spans="2:15" x14ac:dyDescent="0.25">
      <c r="B27" s="2" t="s">
        <v>33</v>
      </c>
      <c r="C27" s="1" t="s">
        <v>28</v>
      </c>
      <c r="D27" s="17">
        <v>13815.352999999999</v>
      </c>
      <c r="E27" s="17">
        <v>15455.154000000002</v>
      </c>
      <c r="F27" s="17">
        <v>16493.128000000001</v>
      </c>
      <c r="G27" s="17">
        <v>17568.087</v>
      </c>
      <c r="H27" s="17">
        <v>18401.253000000001</v>
      </c>
      <c r="I27" s="16">
        <f>I25*$C$20</f>
        <v>19596.52707513209</v>
      </c>
      <c r="J27" s="16">
        <f t="shared" ref="J27:O27" si="5">J25*$C$20</f>
        <v>20792.130391761326</v>
      </c>
      <c r="K27" s="16">
        <f t="shared" si="5"/>
        <v>22060.678638135225</v>
      </c>
      <c r="L27" s="16">
        <f t="shared" si="5"/>
        <v>23406.622255885592</v>
      </c>
      <c r="M27" s="16">
        <f t="shared" si="5"/>
        <v>24834.683212448526</v>
      </c>
      <c r="N27" s="16">
        <f t="shared" si="5"/>
        <v>26349.871567119775</v>
      </c>
      <c r="O27" s="16">
        <f t="shared" si="5"/>
        <v>27957.503047821338</v>
      </c>
    </row>
    <row r="28" spans="2:15" x14ac:dyDescent="0.25">
      <c r="B28" s="2" t="s">
        <v>34</v>
      </c>
      <c r="C28" s="1"/>
      <c r="D28" s="17">
        <v>6760</v>
      </c>
      <c r="E28" s="17">
        <v>7040</v>
      </c>
      <c r="F28" s="17">
        <v>7747</v>
      </c>
      <c r="G28" s="17">
        <v>8138</v>
      </c>
      <c r="H28" s="17">
        <v>8470</v>
      </c>
      <c r="I28" s="6"/>
    </row>
    <row r="29" spans="2:15" x14ac:dyDescent="0.25">
      <c r="B29" s="2" t="s">
        <v>35</v>
      </c>
      <c r="C29" s="18" t="s">
        <v>36</v>
      </c>
      <c r="D29" s="16">
        <f>(D27*1000/D28)/12</f>
        <v>170.3076060157791</v>
      </c>
      <c r="E29" s="16">
        <f>(E27*1000/E28)/12</f>
        <v>182.94453125000004</v>
      </c>
      <c r="F29" s="16">
        <f>(F27*1000/F28)/12</f>
        <v>177.41413880641969</v>
      </c>
      <c r="G29" s="16">
        <f>(G27*1000/G28)/12</f>
        <v>179.89767141803884</v>
      </c>
      <c r="H29" s="16">
        <f>(H27*1000/H28)/12</f>
        <v>181.04341794569066</v>
      </c>
      <c r="I29" s="6"/>
    </row>
    <row r="30" spans="2:15" x14ac:dyDescent="0.25">
      <c r="B30" s="2" t="s">
        <v>37</v>
      </c>
      <c r="C30" s="1" t="s">
        <v>38</v>
      </c>
      <c r="D30" s="16"/>
      <c r="E30" s="16"/>
      <c r="F30" s="22">
        <v>4.0962399999999999</v>
      </c>
      <c r="G30" s="22">
        <v>4.5239889999999994</v>
      </c>
      <c r="H30" s="22">
        <v>4.3802180000000002</v>
      </c>
      <c r="I30" s="6"/>
    </row>
    <row r="31" spans="2:15" ht="15" customHeight="1" x14ac:dyDescent="0.25">
      <c r="B31" s="2" t="s">
        <v>39</v>
      </c>
      <c r="C31" s="1" t="s">
        <v>38</v>
      </c>
      <c r="D31" s="19">
        <v>5.84</v>
      </c>
      <c r="E31" s="19">
        <v>5.84</v>
      </c>
      <c r="F31" s="19">
        <v>5.84</v>
      </c>
      <c r="G31" s="19">
        <v>5.84</v>
      </c>
      <c r="H31" s="19">
        <f>+C10</f>
        <v>7.54</v>
      </c>
    </row>
    <row r="32" spans="2:15" x14ac:dyDescent="0.25">
      <c r="B32" s="2" t="s">
        <v>40</v>
      </c>
      <c r="C32" s="1" t="s">
        <v>38</v>
      </c>
      <c r="D32" s="19">
        <v>4.84</v>
      </c>
      <c r="E32" s="19">
        <v>4.84</v>
      </c>
      <c r="F32" s="19">
        <v>4.84</v>
      </c>
      <c r="G32" s="20">
        <v>4.84</v>
      </c>
      <c r="H32" s="19">
        <f>+C11</f>
        <v>7.2</v>
      </c>
    </row>
    <row r="33" spans="2:15" ht="15" customHeight="1" x14ac:dyDescent="0.25">
      <c r="B33" s="2" t="s">
        <v>41</v>
      </c>
      <c r="C33" s="2"/>
      <c r="D33" s="22">
        <f>D25/(D32*8760)</f>
        <v>0.38905005986185798</v>
      </c>
      <c r="E33" s="22">
        <f>E25/(E32*8760)</f>
        <v>0.43616097172888596</v>
      </c>
      <c r="F33" s="22">
        <f>F25/(F32*8760)</f>
        <v>0.46243011528736944</v>
      </c>
      <c r="G33" s="22">
        <f>G25/(G32*8760)</f>
        <v>0.49638321401279289</v>
      </c>
      <c r="H33" s="22">
        <f>H25/(H32*8760)</f>
        <v>0.35020254788971333</v>
      </c>
    </row>
    <row r="38" spans="2:15" ht="15" customHeight="1" x14ac:dyDescent="0.25"/>
    <row r="39" spans="2:15" x14ac:dyDescent="0.25">
      <c r="B39" t="s">
        <v>42</v>
      </c>
    </row>
    <row r="40" spans="2:15" ht="18" x14ac:dyDescent="0.35">
      <c r="B40" s="2" t="s">
        <v>103</v>
      </c>
      <c r="C40" s="45">
        <f>+G18</f>
        <v>5.7289758000000003E-2</v>
      </c>
      <c r="D40" s="45" t="str">
        <f>+H18</f>
        <v>gCO2/BTU</v>
      </c>
      <c r="E40" t="s">
        <v>21</v>
      </c>
      <c r="F40" s="24"/>
      <c r="G40" s="24"/>
      <c r="H40" s="24"/>
    </row>
    <row r="41" spans="2:15" ht="15.75" thickBot="1" x14ac:dyDescent="0.3"/>
    <row r="42" spans="2:15" ht="15.75" thickBot="1" x14ac:dyDescent="0.3">
      <c r="D42" s="25">
        <f>+D22</f>
        <v>2014</v>
      </c>
      <c r="E42" s="26">
        <f>+E22</f>
        <v>2015</v>
      </c>
      <c r="F42" s="26">
        <f>+F22</f>
        <v>2016</v>
      </c>
      <c r="G42" s="26">
        <f>+G22</f>
        <v>2017</v>
      </c>
      <c r="H42" s="27">
        <f>+H22</f>
        <v>2018</v>
      </c>
      <c r="I42" s="12">
        <f t="shared" ref="I42:O42" si="6">+H42+1</f>
        <v>2019</v>
      </c>
      <c r="J42" s="13">
        <f t="shared" si="6"/>
        <v>2020</v>
      </c>
      <c r="K42" s="13">
        <f t="shared" si="6"/>
        <v>2021</v>
      </c>
      <c r="L42" s="13">
        <f t="shared" si="6"/>
        <v>2022</v>
      </c>
      <c r="M42" s="13">
        <f t="shared" si="6"/>
        <v>2023</v>
      </c>
      <c r="N42" s="13">
        <f t="shared" si="6"/>
        <v>2024</v>
      </c>
      <c r="O42" s="14">
        <f t="shared" si="6"/>
        <v>2025</v>
      </c>
    </row>
    <row r="43" spans="2:15" ht="18" x14ac:dyDescent="0.35">
      <c r="B43" s="2" t="s">
        <v>45</v>
      </c>
      <c r="C43" s="1" t="s">
        <v>28</v>
      </c>
      <c r="D43" s="263">
        <f>+D23</f>
        <v>16495.100058046999</v>
      </c>
      <c r="E43" s="263">
        <f t="shared" ref="E43:O43" si="7">+E23</f>
        <v>18492.52734375</v>
      </c>
      <c r="F43" s="263">
        <f t="shared" si="7"/>
        <v>19606.297000000006</v>
      </c>
      <c r="G43" s="263">
        <f t="shared" si="7"/>
        <v>21045.854060999998</v>
      </c>
      <c r="H43" s="263">
        <f t="shared" si="7"/>
        <v>22087.9751005</v>
      </c>
      <c r="I43" s="263">
        <f t="shared" si="7"/>
        <v>23435.584102163059</v>
      </c>
      <c r="J43" s="263">
        <f t="shared" si="7"/>
        <v>24865.412049342864</v>
      </c>
      <c r="K43" s="263">
        <f t="shared" si="7"/>
        <v>26382.475200459736</v>
      </c>
      <c r="L43" s="263">
        <f t="shared" si="7"/>
        <v>27992.095860774909</v>
      </c>
      <c r="M43" s="263">
        <f t="shared" si="7"/>
        <v>29699.921054608163</v>
      </c>
      <c r="N43" s="263">
        <f t="shared" si="7"/>
        <v>31511.942336765718</v>
      </c>
      <c r="O43" s="263">
        <f t="shared" si="7"/>
        <v>33434.51681268277</v>
      </c>
    </row>
    <row r="44" spans="2:15" ht="18" x14ac:dyDescent="0.35">
      <c r="B44" s="2" t="s">
        <v>104</v>
      </c>
      <c r="C44" s="1" t="s">
        <v>127</v>
      </c>
      <c r="D44" s="16">
        <f t="shared" ref="D44:O44" si="8">+D26</f>
        <v>178080.859</v>
      </c>
      <c r="E44" s="16">
        <f t="shared" si="8"/>
        <v>202608.06300730753</v>
      </c>
      <c r="F44" s="16">
        <f t="shared" si="8"/>
        <v>217565.0922305714</v>
      </c>
      <c r="G44" s="16">
        <f t="shared" si="8"/>
        <v>229197.23259043324</v>
      </c>
      <c r="H44" s="16">
        <f t="shared" si="8"/>
        <v>238334.33656033641</v>
      </c>
      <c r="I44" s="16">
        <f t="shared" si="8"/>
        <v>255907.04718356088</v>
      </c>
      <c r="J44" s="16">
        <f t="shared" si="8"/>
        <v>271520.18685817835</v>
      </c>
      <c r="K44" s="16">
        <f t="shared" si="8"/>
        <v>288085.89948138001</v>
      </c>
      <c r="L44" s="16">
        <f t="shared" si="8"/>
        <v>305662.30246204609</v>
      </c>
      <c r="M44" s="16">
        <f t="shared" si="8"/>
        <v>324311.05900911341</v>
      </c>
      <c r="N44" s="16">
        <f t="shared" si="8"/>
        <v>344097.59446431085</v>
      </c>
      <c r="O44" s="16">
        <f t="shared" si="8"/>
        <v>365091.32583356672</v>
      </c>
    </row>
    <row r="45" spans="2:15" ht="18" x14ac:dyDescent="0.35">
      <c r="B45" s="2" t="s">
        <v>105</v>
      </c>
      <c r="C45" s="1" t="s">
        <v>362</v>
      </c>
      <c r="D45" s="16">
        <v>940</v>
      </c>
      <c r="E45" s="16">
        <v>940</v>
      </c>
      <c r="F45" s="16">
        <v>940</v>
      </c>
      <c r="G45" s="16">
        <v>940</v>
      </c>
      <c r="H45" s="16">
        <v>940</v>
      </c>
      <c r="I45" s="16">
        <v>940</v>
      </c>
      <c r="J45" s="16">
        <v>940</v>
      </c>
      <c r="K45" s="16">
        <v>940</v>
      </c>
      <c r="L45" s="16">
        <v>940</v>
      </c>
      <c r="M45" s="16">
        <v>940</v>
      </c>
      <c r="N45" s="16">
        <v>940</v>
      </c>
      <c r="O45" s="16">
        <v>940</v>
      </c>
    </row>
    <row r="46" spans="2:15" x14ac:dyDescent="0.25">
      <c r="B46" s="2" t="s">
        <v>107</v>
      </c>
      <c r="C46" s="1" t="s">
        <v>22</v>
      </c>
      <c r="D46" s="45">
        <f>+C40</f>
        <v>5.7289758000000003E-2</v>
      </c>
      <c r="E46" s="45">
        <f>+D46</f>
        <v>5.7289758000000003E-2</v>
      </c>
      <c r="F46" s="45">
        <f t="shared" ref="F46:O46" si="9">+E46</f>
        <v>5.7289758000000003E-2</v>
      </c>
      <c r="G46" s="45">
        <f t="shared" si="9"/>
        <v>5.7289758000000003E-2</v>
      </c>
      <c r="H46" s="45">
        <f t="shared" si="9"/>
        <v>5.7289758000000003E-2</v>
      </c>
      <c r="I46" s="45">
        <f t="shared" si="9"/>
        <v>5.7289758000000003E-2</v>
      </c>
      <c r="J46" s="45">
        <f t="shared" si="9"/>
        <v>5.7289758000000003E-2</v>
      </c>
      <c r="K46" s="45">
        <f t="shared" si="9"/>
        <v>5.7289758000000003E-2</v>
      </c>
      <c r="L46" s="45">
        <f t="shared" si="9"/>
        <v>5.7289758000000003E-2</v>
      </c>
      <c r="M46" s="45">
        <f t="shared" si="9"/>
        <v>5.7289758000000003E-2</v>
      </c>
      <c r="N46" s="45">
        <f t="shared" si="9"/>
        <v>5.7289758000000003E-2</v>
      </c>
      <c r="O46" s="45">
        <f t="shared" si="9"/>
        <v>5.7289758000000003E-2</v>
      </c>
    </row>
    <row r="47" spans="2:15" x14ac:dyDescent="0.25">
      <c r="B47" s="2" t="s">
        <v>50</v>
      </c>
      <c r="C47" s="1" t="s">
        <v>51</v>
      </c>
      <c r="D47" s="31">
        <f>+D46*D45*D44/1000</f>
        <v>9590.0767575495956</v>
      </c>
      <c r="E47" s="31">
        <f>+E46*E45*E44/1000</f>
        <v>10910.924884625158</v>
      </c>
      <c r="F47" s="31">
        <f>+F46*F45*F44/1000</f>
        <v>11716.396394148889</v>
      </c>
      <c r="G47" s="31">
        <f>+G46*G45*G44/1000</f>
        <v>12342.814750013096</v>
      </c>
      <c r="H47" s="31">
        <f t="shared" ref="H47:O47" si="10">+H46*H45*H44/1000</f>
        <v>12834.869476754293</v>
      </c>
      <c r="I47" s="31">
        <f t="shared" si="10"/>
        <v>13781.201635422338</v>
      </c>
      <c r="J47" s="31">
        <f t="shared" si="10"/>
        <v>14622.00624938663</v>
      </c>
      <c r="K47" s="31">
        <f t="shared" si="10"/>
        <v>15514.109176630551</v>
      </c>
      <c r="L47" s="31">
        <f t="shared" si="10"/>
        <v>16460.640177507019</v>
      </c>
      <c r="M47" s="31">
        <f t="shared" si="10"/>
        <v>17464.91996211448</v>
      </c>
      <c r="N47" s="31">
        <f t="shared" si="10"/>
        <v>18530.471840327958</v>
      </c>
      <c r="O47" s="31">
        <f t="shared" si="10"/>
        <v>19661.034082609938</v>
      </c>
    </row>
    <row r="48" spans="2:15" ht="18" x14ac:dyDescent="0.35">
      <c r="B48" s="2" t="s">
        <v>52</v>
      </c>
      <c r="C48" s="1" t="s">
        <v>49</v>
      </c>
      <c r="D48" s="32">
        <f>D47/D43</f>
        <v>0.58138942618121048</v>
      </c>
      <c r="E48" s="32">
        <f>E47/E43</f>
        <v>0.59001804792857426</v>
      </c>
      <c r="F48" s="32">
        <f>SUM(D47:F47)/SUM(D43:F43)</f>
        <v>0.59012790139818516</v>
      </c>
      <c r="G48" s="32">
        <f t="shared" ref="G48:H48" si="11">SUM(E47:G47)/SUM(E43:G43)</f>
        <v>0.5912642856804956</v>
      </c>
      <c r="H48" s="32">
        <f t="shared" si="11"/>
        <v>0.58804600625039938</v>
      </c>
      <c r="I48" s="32">
        <f>I47/I43</f>
        <v>0.58804600625039938</v>
      </c>
      <c r="J48" s="32">
        <f t="shared" ref="J48:O48" si="12">J47/J43</f>
        <v>0.58804600625039938</v>
      </c>
      <c r="K48" s="32">
        <f t="shared" si="12"/>
        <v>0.58804600625039927</v>
      </c>
      <c r="L48" s="32">
        <f t="shared" si="12"/>
        <v>0.58804600625039927</v>
      </c>
      <c r="M48" s="32">
        <f t="shared" si="12"/>
        <v>0.58804600625039938</v>
      </c>
      <c r="N48" s="32">
        <f t="shared" si="12"/>
        <v>0.58804600625039938</v>
      </c>
      <c r="O48" s="32">
        <f t="shared" si="12"/>
        <v>0.58804600625039949</v>
      </c>
    </row>
    <row r="49" spans="2:15" x14ac:dyDescent="0.25">
      <c r="B49" s="2"/>
      <c r="C49" s="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</row>
    <row r="50" spans="2:15" x14ac:dyDescent="0.25">
      <c r="B50" s="2" t="s">
        <v>53</v>
      </c>
      <c r="C50" s="2"/>
    </row>
    <row r="51" spans="2:15" x14ac:dyDescent="0.25">
      <c r="B51" s="2" t="s">
        <v>39</v>
      </c>
      <c r="C51" s="1" t="s">
        <v>38</v>
      </c>
      <c r="D51" s="33">
        <f t="shared" ref="D51:H53" si="13">+D31</f>
        <v>5.84</v>
      </c>
      <c r="E51" s="33">
        <f t="shared" si="13"/>
        <v>5.84</v>
      </c>
      <c r="F51" s="33">
        <f t="shared" si="13"/>
        <v>5.84</v>
      </c>
      <c r="G51" s="33">
        <f t="shared" si="13"/>
        <v>5.84</v>
      </c>
      <c r="H51" s="33">
        <f t="shared" si="13"/>
        <v>7.54</v>
      </c>
      <c r="I51" s="34">
        <f>+H51</f>
        <v>7.54</v>
      </c>
      <c r="J51" s="34">
        <f t="shared" ref="J51:K52" si="14">+I51</f>
        <v>7.54</v>
      </c>
      <c r="K51" s="34">
        <f t="shared" si="14"/>
        <v>7.54</v>
      </c>
      <c r="L51" s="34">
        <f>+K51</f>
        <v>7.54</v>
      </c>
      <c r="M51" s="34">
        <f>+L51+1</f>
        <v>8.5399999999999991</v>
      </c>
      <c r="N51" s="34">
        <f t="shared" ref="N51:O51" si="15">+M51+1</f>
        <v>9.5399999999999991</v>
      </c>
      <c r="O51" s="34">
        <f t="shared" si="15"/>
        <v>10.54</v>
      </c>
    </row>
    <row r="52" spans="2:15" x14ac:dyDescent="0.25">
      <c r="B52" s="2" t="s">
        <v>40</v>
      </c>
      <c r="C52" s="1" t="s">
        <v>38</v>
      </c>
      <c r="D52" s="33">
        <f t="shared" si="13"/>
        <v>4.84</v>
      </c>
      <c r="E52" s="33">
        <f t="shared" si="13"/>
        <v>4.84</v>
      </c>
      <c r="F52" s="33">
        <f t="shared" si="13"/>
        <v>4.84</v>
      </c>
      <c r="G52" s="33">
        <f t="shared" si="13"/>
        <v>4.84</v>
      </c>
      <c r="H52" s="33">
        <f t="shared" si="13"/>
        <v>7.2</v>
      </c>
      <c r="I52" s="34">
        <f>+H52</f>
        <v>7.2</v>
      </c>
      <c r="J52" s="34">
        <f t="shared" si="14"/>
        <v>7.2</v>
      </c>
      <c r="K52" s="34">
        <f t="shared" si="14"/>
        <v>7.2</v>
      </c>
      <c r="L52" s="34">
        <f>$K$52/$K$51*L51</f>
        <v>7.2</v>
      </c>
      <c r="M52" s="34">
        <f t="shared" ref="M52:O52" si="16">$K$52/$K$51*M51</f>
        <v>8.1549071618037132</v>
      </c>
      <c r="N52" s="34">
        <f t="shared" si="16"/>
        <v>9.1098143236074272</v>
      </c>
      <c r="O52" s="34">
        <f t="shared" si="16"/>
        <v>10.064721485411141</v>
      </c>
    </row>
    <row r="53" spans="2:15" x14ac:dyDescent="0.25">
      <c r="B53" s="2" t="s">
        <v>54</v>
      </c>
      <c r="C53" s="1"/>
      <c r="D53" s="22">
        <f t="shared" si="13"/>
        <v>0.38905005986185798</v>
      </c>
      <c r="E53" s="22">
        <f t="shared" si="13"/>
        <v>0.43616097172888596</v>
      </c>
      <c r="F53" s="22">
        <f t="shared" si="13"/>
        <v>0.46243011528736944</v>
      </c>
      <c r="G53" s="22">
        <f t="shared" si="13"/>
        <v>0.49638321401279289</v>
      </c>
      <c r="H53" s="22">
        <f t="shared" si="13"/>
        <v>0.35020254788971333</v>
      </c>
      <c r="I53" s="22">
        <f>I25/(I52*8760)</f>
        <v>0.3715687484488055</v>
      </c>
      <c r="J53" s="22">
        <f t="shared" ref="J53:O53" si="17">J25/(J52*8760)</f>
        <v>0.39423852183762786</v>
      </c>
      <c r="K53" s="22">
        <f t="shared" si="17"/>
        <v>0.41829140031170309</v>
      </c>
      <c r="L53" s="22">
        <f t="shared" si="17"/>
        <v>0.44381176846738501</v>
      </c>
      <c r="M53" s="22">
        <f t="shared" si="17"/>
        <v>0.41574991346966905</v>
      </c>
      <c r="N53" s="22">
        <f t="shared" si="17"/>
        <v>0.39487673004372742</v>
      </c>
      <c r="O53" s="22">
        <f t="shared" si="17"/>
        <v>0.37921820977168841</v>
      </c>
    </row>
    <row r="54" spans="2:15" x14ac:dyDescent="0.25">
      <c r="B54" s="2" t="s">
        <v>55</v>
      </c>
      <c r="C54" s="1" t="s">
        <v>38</v>
      </c>
      <c r="J54" s="33"/>
      <c r="K54" s="33"/>
      <c r="L54" s="33">
        <f>+L51-K51</f>
        <v>0</v>
      </c>
      <c r="M54" s="33">
        <f>+M51-L51</f>
        <v>0.99999999999999911</v>
      </c>
      <c r="N54" s="33">
        <f>+N51-M51</f>
        <v>1</v>
      </c>
      <c r="O54" s="33">
        <f>+O51-N51</f>
        <v>1</v>
      </c>
    </row>
    <row r="55" spans="2:15" x14ac:dyDescent="0.25">
      <c r="B55" s="2"/>
      <c r="C55" s="1"/>
      <c r="J55" s="33"/>
      <c r="K55" s="33"/>
      <c r="L55" s="33"/>
      <c r="M55" s="33"/>
      <c r="N55" s="33"/>
      <c r="O55" s="33"/>
    </row>
    <row r="56" spans="2:15" x14ac:dyDescent="0.25">
      <c r="B56" s="2" t="s">
        <v>56</v>
      </c>
    </row>
    <row r="57" spans="2:15" ht="18" x14ac:dyDescent="0.35">
      <c r="B57" s="2" t="s">
        <v>45</v>
      </c>
      <c r="C57" s="1" t="s">
        <v>28</v>
      </c>
      <c r="D57" t="s">
        <v>108</v>
      </c>
    </row>
    <row r="58" spans="2:15" ht="18" x14ac:dyDescent="0.35">
      <c r="B58" s="2" t="s">
        <v>104</v>
      </c>
      <c r="C58" s="1" t="s">
        <v>127</v>
      </c>
      <c r="D58" t="s">
        <v>110</v>
      </c>
    </row>
    <row r="59" spans="2:15" ht="18" x14ac:dyDescent="0.35">
      <c r="B59" s="2" t="s">
        <v>105</v>
      </c>
      <c r="C59" s="1" t="s">
        <v>362</v>
      </c>
      <c r="D59" t="s">
        <v>112</v>
      </c>
    </row>
    <row r="60" spans="2:15" ht="18" x14ac:dyDescent="0.35">
      <c r="B60" s="2" t="s">
        <v>52</v>
      </c>
      <c r="C60" s="1" t="s">
        <v>49</v>
      </c>
      <c r="D60" t="s">
        <v>115</v>
      </c>
    </row>
    <row r="61" spans="2:15" x14ac:dyDescent="0.25">
      <c r="B61" s="2" t="s">
        <v>107</v>
      </c>
      <c r="C61" s="35" t="s">
        <v>22</v>
      </c>
      <c r="D61" t="s">
        <v>113</v>
      </c>
    </row>
    <row r="62" spans="2:15" x14ac:dyDescent="0.25">
      <c r="B62" s="2" t="s">
        <v>50</v>
      </c>
      <c r="C62" s="1" t="s">
        <v>51</v>
      </c>
      <c r="D62" t="s">
        <v>61</v>
      </c>
    </row>
    <row r="63" spans="2:15" x14ac:dyDescent="0.25">
      <c r="B63" s="2"/>
      <c r="C63" s="1"/>
      <c r="J63" s="33"/>
      <c r="K63" s="33"/>
      <c r="L63" s="33"/>
      <c r="M63" s="33"/>
      <c r="N63" s="33"/>
      <c r="O63" s="33"/>
    </row>
    <row r="64" spans="2:15" x14ac:dyDescent="0.25">
      <c r="B64" s="2"/>
      <c r="C64" s="1"/>
      <c r="J64" s="33"/>
      <c r="K64" s="33"/>
      <c r="L64" s="33"/>
      <c r="M64" s="33"/>
      <c r="N64" s="33"/>
      <c r="O64" s="33"/>
    </row>
    <row r="65" spans="2:15" x14ac:dyDescent="0.25">
      <c r="B65" s="2"/>
      <c r="C65" s="1"/>
      <c r="J65" s="33"/>
      <c r="K65" s="33"/>
      <c r="L65" s="33"/>
      <c r="M65" s="33"/>
      <c r="N65" s="33"/>
      <c r="O65" s="33"/>
    </row>
    <row r="66" spans="2:15" x14ac:dyDescent="0.25">
      <c r="B66" s="2"/>
      <c r="C66" s="1"/>
      <c r="J66" s="33"/>
      <c r="K66" s="33"/>
      <c r="L66" s="33"/>
      <c r="M66" s="33"/>
      <c r="N66" s="33"/>
      <c r="O66" s="33"/>
    </row>
  </sheetData>
  <mergeCells count="3">
    <mergeCell ref="B2:D2"/>
    <mergeCell ref="F2:K2"/>
    <mergeCell ref="F17:H17"/>
  </mergeCells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Cobija</vt:lpstr>
      <vt:lpstr>Riberalta</vt:lpstr>
      <vt:lpstr>San Ingacio Velasco</vt:lpstr>
      <vt:lpstr>Las Misiones</vt:lpstr>
      <vt:lpstr>Valles</vt:lpstr>
      <vt:lpstr>Camiri</vt:lpstr>
      <vt:lpstr>German Busch</vt:lpstr>
      <vt:lpstr>Bermejo</vt:lpstr>
      <vt:lpstr>Chiquitos</vt:lpstr>
      <vt:lpstr>Huacaraje</vt:lpstr>
      <vt:lpstr>Rosario del Yata</vt:lpstr>
      <vt:lpstr>El Sena</vt:lpstr>
      <vt:lpstr>DESCRIPCION 6</vt:lpstr>
      <vt:lpstr>CAP VI-1</vt:lpstr>
      <vt:lpstr>Generacion Bruta</vt:lpstr>
      <vt:lpstr>Hoja1</vt:lpstr>
      <vt:lpstr>'CAP VI-1'!Área_de_impresión</vt:lpstr>
      <vt:lpstr>'Generacion Bruta'!Área_de_impresión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Paz</dc:creator>
  <cp:lastModifiedBy>Eduardo Paz</cp:lastModifiedBy>
  <dcterms:created xsi:type="dcterms:W3CDTF">2020-03-26T04:03:00Z</dcterms:created>
  <dcterms:modified xsi:type="dcterms:W3CDTF">2020-03-27T02:17:25Z</dcterms:modified>
</cp:coreProperties>
</file>